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C:\Users\slivingsto\Desktop\"/>
    </mc:Choice>
  </mc:AlternateContent>
  <xr:revisionPtr revIDLastSave="0" documentId="8_{F68CF452-3175-442D-983B-891157AA5670}" xr6:coauthVersionLast="41" xr6:coauthVersionMax="41" xr10:uidLastSave="{00000000-0000-0000-0000-000000000000}"/>
  <bookViews>
    <workbookView xWindow="-120" yWindow="-120" windowWidth="29040" windowHeight="15840" tabRatio="732" firstSheet="2" activeTab="4" xr2:uid="{00000000-000D-0000-FFFF-FFFF00000000}"/>
  </bookViews>
  <sheets>
    <sheet name="ReadMe" sheetId="6" r:id="rId1"/>
    <sheet name="Summary" sheetId="5" r:id="rId2"/>
    <sheet name="Method 1 - Fixture Units" sheetId="1" r:id="rId3"/>
    <sheet name="Method 2 - UPC (Meals Served)" sheetId="2" r:id="rId4"/>
    <sheet name="Method 3 - Sink Drain Basis" sheetId="3" r:id="rId5"/>
    <sheet name="Lists" sheetId="4" state="hidden" r:id="rId6"/>
  </sheets>
  <definedNames>
    <definedName name="_xlnm.Print_Area" localSheetId="2">'Method 1 - Fixture Units'!$B$2:$R$66</definedName>
  </definedNames>
  <calcPr calcId="181029"/>
</workbook>
</file>

<file path=xl/calcChain.xml><?xml version="1.0" encoding="utf-8"?>
<calcChain xmlns="http://schemas.openxmlformats.org/spreadsheetml/2006/main">
  <c r="K33" i="1" l="1"/>
  <c r="K31" i="1"/>
  <c r="K15" i="1"/>
  <c r="M39" i="1"/>
  <c r="M41" i="1"/>
  <c r="D12" i="2" l="1"/>
  <c r="D17" i="2" l="1"/>
  <c r="O65" i="1"/>
  <c r="O66" i="1" s="1"/>
  <c r="Q66" i="1" s="1"/>
  <c r="E18" i="2" l="1"/>
  <c r="G18" i="2" s="1"/>
  <c r="D11" i="5"/>
  <c r="K45" i="1"/>
  <c r="M15" i="1"/>
  <c r="M31" i="1" l="1"/>
  <c r="M27" i="1"/>
  <c r="M33" i="1"/>
  <c r="M17" i="1"/>
  <c r="C14" i="3" l="1"/>
  <c r="C16" i="3" s="1"/>
  <c r="C17" i="3" s="1"/>
  <c r="C19" i="3" s="1"/>
  <c r="M21" i="1" l="1"/>
  <c r="M37" i="1"/>
  <c r="M43" i="1"/>
  <c r="M29" i="1"/>
  <c r="M35" i="1"/>
  <c r="M25" i="1"/>
  <c r="M23" i="1"/>
  <c r="M19" i="1"/>
  <c r="M44" i="1" l="1"/>
  <c r="M45" i="1" s="1"/>
  <c r="D48" i="1" l="1"/>
  <c r="D9" i="5" s="1"/>
  <c r="D15" i="5" s="1"/>
  <c r="D52" i="1" l="1"/>
  <c r="H52" i="1" s="1"/>
  <c r="O52" i="1" s="1"/>
  <c r="Q52" i="1" s="1"/>
</calcChain>
</file>

<file path=xl/sharedStrings.xml><?xml version="1.0" encoding="utf-8"?>
<sst xmlns="http://schemas.openxmlformats.org/spreadsheetml/2006/main" count="236" uniqueCount="162">
  <si>
    <t>Type of Fixture</t>
  </si>
  <si>
    <t>Trap Size</t>
  </si>
  <si>
    <t>Fixture Units</t>
  </si>
  <si>
    <t>1.)</t>
  </si>
  <si>
    <t>3 Compartment Sink</t>
  </si>
  <si>
    <t>2.)</t>
  </si>
  <si>
    <t>Hand Sink</t>
  </si>
  <si>
    <t>3.)</t>
  </si>
  <si>
    <t>4.)</t>
  </si>
  <si>
    <t>---</t>
  </si>
  <si>
    <t>1.5"</t>
  </si>
  <si>
    <t>Recommended GCE Sizing</t>
  </si>
  <si>
    <t>Gallons</t>
  </si>
  <si>
    <t>5.)</t>
  </si>
  <si>
    <t>Mop Sink</t>
  </si>
  <si>
    <t>2"</t>
  </si>
  <si>
    <t>2 Compartment Sink</t>
  </si>
  <si>
    <t>Avail.</t>
  </si>
  <si>
    <t>Trap Sizes</t>
  </si>
  <si>
    <t>1 1/2"</t>
  </si>
  <si>
    <t>Units</t>
  </si>
  <si>
    <t># of</t>
  </si>
  <si>
    <t>1</t>
  </si>
  <si>
    <t>Dishwasher</t>
  </si>
  <si>
    <t>Garbage Grinder</t>
  </si>
  <si>
    <t>Wok Stove</t>
  </si>
  <si>
    <t>6.)</t>
  </si>
  <si>
    <t>7.)</t>
  </si>
  <si>
    <t>8.)</t>
  </si>
  <si>
    <t>Floor Drains</t>
  </si>
  <si>
    <t>9.)</t>
  </si>
  <si>
    <t>Floor Sinks</t>
  </si>
  <si>
    <t>10.)</t>
  </si>
  <si>
    <t>Soup Kettle</t>
  </si>
  <si>
    <t>0</t>
  </si>
  <si>
    <t>11.)</t>
  </si>
  <si>
    <t>Prep Table with Sink</t>
  </si>
  <si>
    <t>Gal.</t>
  </si>
  <si>
    <t>*</t>
  </si>
  <si>
    <t>=</t>
  </si>
  <si>
    <t>Max. Cap. Sink</t>
  </si>
  <si>
    <t>/</t>
  </si>
  <si>
    <t>lbs</t>
  </si>
  <si>
    <t>gpm/</t>
  </si>
  <si>
    <t>Grill</t>
  </si>
  <si>
    <t>12.)</t>
  </si>
  <si>
    <t>Deep Fryer</t>
  </si>
  <si>
    <t>13.)</t>
  </si>
  <si>
    <t>14.)</t>
  </si>
  <si>
    <t>Produce Sink</t>
  </si>
  <si>
    <t>15.)</t>
  </si>
  <si>
    <t>Facility Type</t>
  </si>
  <si>
    <t>x</t>
  </si>
  <si>
    <t>9hrs/day W/60 min. retention</t>
  </si>
  <si>
    <t>(S)= # of seats  , GS= gallons of waste/seat  ,  HR=# of hour FSE is open,  LF=Loading Factor</t>
  </si>
  <si>
    <t>2</t>
  </si>
  <si>
    <t>Comparison Method using seating and hours</t>
  </si>
  <si>
    <t>S:</t>
  </si>
  <si>
    <t>GS:</t>
  </si>
  <si>
    <t>HR:</t>
  </si>
  <si>
    <t>LF:</t>
  </si>
  <si>
    <t>gallons</t>
  </si>
  <si>
    <t xml:space="preserve">FSE Name: </t>
  </si>
  <si>
    <t xml:space="preserve">FSE Address: </t>
  </si>
  <si>
    <t xml:space="preserve">Input </t>
  </si>
  <si>
    <t>areas</t>
  </si>
  <si>
    <t>Calculated Capacity of Grease Trap using Seating/Hours Formula:</t>
  </si>
  <si>
    <t>(S) x (GS) x (HR)/12) x (LF) = Effective Capacity of Grease Trap</t>
  </si>
  <si>
    <t>Type 1 - Deli (No Frying,Grilling, or Rotisserie), Sub Shops, Ice Cream, Drink Shops, Mobile Food Vendors</t>
  </si>
  <si>
    <t>Actual Value</t>
  </si>
  <si>
    <t>Pre-Rinse Sink</t>
  </si>
  <si>
    <t>16.)</t>
  </si>
  <si>
    <t xml:space="preserve">Type 1.25 - Fast Food Facilities, Deli (Frying, Grilling, or Rotisserie), Grocery Store </t>
  </si>
  <si>
    <t>Type 1.5 - Restaurants / Buffets / Cafeteria / Institutions (Hospitals, Schools, Prisons, etc)</t>
  </si>
  <si>
    <t>Uniform Plumbing Code - Meals Served, kitchen type</t>
  </si>
  <si>
    <t>1. Number of Meals:</t>
  </si>
  <si>
    <t>2. Waste Flow Rate:</t>
  </si>
  <si>
    <t>3. Retention Time:</t>
  </si>
  <si>
    <t>4. Storage Factor:</t>
  </si>
  <si>
    <t>5. Calculated Size:</t>
  </si>
  <si>
    <t>1.  Seating capacity x meal factor = # meals per peak hour</t>
  </si>
  <si>
    <t>FSE type</t>
  </si>
  <si>
    <t>Meal Factor</t>
  </si>
  <si>
    <t xml:space="preserve">Fast food (45 min) </t>
  </si>
  <si>
    <t>Restaurant (60 min)</t>
  </si>
  <si>
    <t>Leisure Dining (90 min)</t>
  </si>
  <si>
    <t>Dinner Club (120 min)</t>
  </si>
  <si>
    <t>2. Waste Flow Rate</t>
  </si>
  <si>
    <t>Condition</t>
  </si>
  <si>
    <t>Flow Rate</t>
  </si>
  <si>
    <t>With Dishmachine</t>
  </si>
  <si>
    <t>Without Dishmachine</t>
  </si>
  <si>
    <t>Single Service Kitchen</t>
  </si>
  <si>
    <t>Food Waste Disposer only</t>
  </si>
  <si>
    <t>3. Retention Time</t>
  </si>
  <si>
    <t>Commercial kitchen waste</t>
  </si>
  <si>
    <t>Dishmachine</t>
  </si>
  <si>
    <t>hours</t>
  </si>
  <si>
    <t>4. Storage Factor (based on hours of operation)</t>
  </si>
  <si>
    <t>Kitchen Type</t>
  </si>
  <si>
    <t>Storage Factor</t>
  </si>
  <si>
    <t>5. Calculated Size = 1 x 2 x 3 x 4</t>
  </si>
  <si>
    <t>Other (microwave, disposable plates)</t>
  </si>
  <si>
    <t>gpm</t>
  </si>
  <si>
    <t>meal factor:</t>
  </si>
  <si>
    <t>*Seats estimated not provided</t>
  </si>
  <si>
    <t>Hydromechanical equivalent:</t>
  </si>
  <si>
    <t>lbs capacity</t>
  </si>
  <si>
    <t>No dishmachine</t>
  </si>
  <si>
    <t>Seats=</t>
  </si>
  <si>
    <t>(3 hrs)</t>
  </si>
  <si>
    <t>(3 hours)</t>
  </si>
  <si>
    <t>Inches</t>
  </si>
  <si>
    <t>Length</t>
  </si>
  <si>
    <t>Width</t>
  </si>
  <si>
    <t>Depth *</t>
  </si>
  <si>
    <t>1 compartment cubic measurement</t>
  </si>
  <si>
    <t># of compartments</t>
  </si>
  <si>
    <t>Cubic Inches Capacity</t>
  </si>
  <si>
    <t>GPM (Capacity / 231)</t>
  </si>
  <si>
    <t>Displacement Adjustment Factor</t>
  </si>
  <si>
    <t>Final GPM Trap Rating</t>
  </si>
  <si>
    <t>Flow rate required to drain sink in 1 minute</t>
  </si>
  <si>
    <t>* Water level/depth used</t>
  </si>
  <si>
    <t>A 25 gpm / 50 pound capacity grease trap would drain sink in ~ 1.5 minutes</t>
  </si>
  <si>
    <t>A 35 gpm / 70 pound capacity grease trap would drain sink in less than 1 minute</t>
  </si>
  <si>
    <t>&lt;None&gt;</t>
  </si>
  <si>
    <t>3"</t>
  </si>
  <si>
    <t>4"</t>
  </si>
  <si>
    <t>Instructions:</t>
  </si>
  <si>
    <t>Facility Type*</t>
  </si>
  <si>
    <t>Date:</t>
  </si>
  <si>
    <t xml:space="preserve">I certify that in my professional judgement, the following alternative grease control equipment, properly installed, maintained, and operating within the conditions assumed in this worksheet, will meet the intent of the FOG Ordinance.  </t>
  </si>
  <si>
    <t>Alternative Equipment</t>
  </si>
  <si>
    <t xml:space="preserve">Installer's Signature </t>
  </si>
  <si>
    <t>City of Dothan Business License Number</t>
  </si>
  <si>
    <t>I understand that the long term maintenance cost of a hydro-mechanical grease interceptor has been shown to be greater than a gravity system and that these units can be more problematic to maintain and may be accompanied by a bad odor.  The City of Dothan is not liable for any impact on your business or on the building in which it is located.</t>
  </si>
  <si>
    <t>Owner's Signature</t>
  </si>
  <si>
    <t>DATE</t>
  </si>
  <si>
    <t xml:space="preserve">   1) Assign the appropriate number of fixtures according to their respective category in the 
       "# of Units" column.</t>
  </si>
  <si>
    <t xml:space="preserve">   2) If units exists for categories # 1, #9, #10, you must select the proper value Trap Size, or 
       it will not calculate the GCE size.</t>
  </si>
  <si>
    <t xml:space="preserve">   3) Remember to consider type of FSE, menu items and minimum size of grease control 
       equipment for the particular FSE.</t>
  </si>
  <si>
    <t xml:space="preserve">   1) Set the number of seats for the FSE in #1.</t>
  </si>
  <si>
    <t xml:space="preserve">   2) For the dropdown boxes in #1, #2, #3, and #4, see the appropriate description below for help
       assigning the appropriate values.</t>
  </si>
  <si>
    <t xml:space="preserve">   3) After #1 through #4 are filled out, the calculated size will appear in #5.</t>
  </si>
  <si>
    <t xml:space="preserve">   1) Set the Length, Width, and Depth of the sink.</t>
  </si>
  <si>
    <t xml:space="preserve">   2) Set the Displacement Adjustment Factor.
       assigning the appropriate values</t>
  </si>
  <si>
    <t xml:space="preserve">   3) See note at bottom of the page about sink draining.</t>
  </si>
  <si>
    <t>Method 1:</t>
  </si>
  <si>
    <t>Method 2:</t>
  </si>
  <si>
    <t>Method 3:</t>
  </si>
  <si>
    <t>Recommended Size:</t>
  </si>
  <si>
    <t xml:space="preserve">   1) Fill out methods 1, 2, and 3.</t>
  </si>
  <si>
    <t xml:space="preserve">   2) Go to summary page for recommended size.</t>
  </si>
  <si>
    <t xml:space="preserve">   3) Print and sign the summary page.</t>
  </si>
  <si>
    <t>Alternative GCE Worksheet - Fixture Unit Method</t>
  </si>
  <si>
    <t>Alternative GCE Worksheet - UPC (Meals Served) Method</t>
  </si>
  <si>
    <t>Alternative GCE Worksheet - Sink Drain Basis Method</t>
  </si>
  <si>
    <t xml:space="preserve">   4) For the #16 Facility Type, see the note with an asterisk at the bottom of the page.</t>
  </si>
  <si>
    <t>3</t>
  </si>
  <si>
    <t>45</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</si>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</sst>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6" x14ac:knownFonts="1">
    <font>
      <sz val="10"/>
      <name val="Arial"/>
    </font>
    <font>
      <sz val="20"/>
      <name val="Arial"/>
      <family val="2"/>
    </font>
    <font>
      <b/>
      <sz val="10"/>
      <name val="Arial"/>
      <family val="2"/>
    </font>
    <font>
      <b/>
      <u/>
      <sz val="10"/>
      <name val="Arial"/>
      <family val="2"/>
    </font>
    <font>
      <sz val="8"/>
      <name val="Arial"/>
      <family val="2"/>
    </font>
    <font>
      <sz val="8"/>
      <name val="Arial"/>
      <family val="2"/>
    </font>
    <font>
      <sz val="10"/>
      <name val="Arial"/>
      <family val="2"/>
    </font>
    <font>
      <sz val="12"/>
      <name val="Arial"/>
      <family val="2"/>
    </font>
    <font>
      <b/>
      <i/>
      <sz val="10"/>
      <name val="Arial"/>
      <family val="2"/>
    </font>
    <font>
      <b/>
      <sz val="14"/>
      <name val="Arial"/>
      <family val="2"/>
    </font>
    <font>
      <sz val="10"/>
      <name val="Arial"/>
      <family val="2"/>
    </font>
    <font>
      <i/>
      <sz val="10"/>
      <name val="Arial"/>
      <family val="2"/>
    </font>
    <font>
      <b/>
      <sz val="11"/>
      <name val="Arial"/>
      <family val="2"/>
    </font>
    <font>
      <sz val="14"/>
      <name val="Arial"/>
      <family val="2"/>
    </font>
    <font>
      <b/>
      <sz val="12"/>
      <name val="Arial"/>
      <family val="2"/>
    </font>
    <font>
      <sz val="11"/>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0" fillId="0" borderId="0" applyFont="0" applyFill="0" applyBorder="0" applyAlignment="0" applyProtection="0"/>
  </cellStyleXfs>
  <cellXfs count="173">
    <xf numFmtId="0" fontId="0" fillId="0" borderId="0" xfId="0"/>
    <xf numFmtId="0" fontId="1" fillId="0" borderId="0" xfId="0" applyFont="1" applyAlignment="1">
      <alignment horizontal="centerContinuous"/>
    </xf>
    <xf numFmtId="0" fontId="2" fillId="0" borderId="0" xfId="0" applyFont="1"/>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3" fillId="0" borderId="0" xfId="0" applyFont="1" applyAlignment="1">
      <alignment horizontal="centerContinuous"/>
    </xf>
    <xf numFmtId="0" fontId="3" fillId="0" borderId="0" xfId="0" applyFont="1" applyAlignment="1">
      <alignment horizontal="center"/>
    </xf>
    <xf numFmtId="0" fontId="0" fillId="0" borderId="0" xfId="0" applyAlignment="1">
      <alignment horizontal="right"/>
    </xf>
    <xf numFmtId="0" fontId="2" fillId="0" borderId="0" xfId="0" applyFont="1" applyAlignment="1">
      <alignment horizontal="right"/>
    </xf>
    <xf numFmtId="49" fontId="0" fillId="0" borderId="0" xfId="0" applyNumberFormat="1" applyAlignment="1">
      <alignment horizontal="center"/>
    </xf>
    <xf numFmtId="164" fontId="0" fillId="0" borderId="0" xfId="0" applyNumberFormat="1" applyAlignment="1">
      <alignment horizontal="centerContinuous"/>
    </xf>
    <xf numFmtId="0" fontId="2" fillId="0" borderId="0" xfId="0" applyFont="1" applyAlignment="1">
      <alignment horizontal="center"/>
    </xf>
    <xf numFmtId="1" fontId="0" fillId="0" borderId="0" xfId="0" applyNumberFormat="1" applyAlignment="1">
      <alignment horizontal="centerContinuous"/>
    </xf>
    <xf numFmtId="0" fontId="0" fillId="0" borderId="0" xfId="0" applyAlignment="1">
      <alignment horizontal="left"/>
    </xf>
    <xf numFmtId="0" fontId="0" fillId="0" borderId="0" xfId="0" applyBorder="1" applyAlignment="1">
      <alignment horizontal="centerContinuous"/>
    </xf>
    <xf numFmtId="0" fontId="0" fillId="3" borderId="0" xfId="0" applyFill="1" applyAlignment="1">
      <alignment horizontal="center"/>
    </xf>
    <xf numFmtId="0" fontId="0" fillId="0" borderId="0" xfId="0" applyFill="1" applyAlignment="1">
      <alignment horizontal="center"/>
    </xf>
    <xf numFmtId="0" fontId="7" fillId="0" borderId="0" xfId="0" applyFont="1" applyAlignment="1">
      <alignment horizontal="left"/>
    </xf>
    <xf numFmtId="0" fontId="6" fillId="0" borderId="0" xfId="0" applyFont="1" applyAlignment="1">
      <alignment horizontal="center"/>
    </xf>
    <xf numFmtId="0" fontId="0" fillId="0" borderId="0" xfId="0" applyBorder="1" applyAlignment="1">
      <alignment horizontal="center"/>
    </xf>
    <xf numFmtId="0" fontId="0" fillId="0" borderId="1" xfId="0" applyBorder="1" applyAlignment="1">
      <alignment horizontal="center"/>
    </xf>
    <xf numFmtId="1" fontId="0" fillId="0" borderId="2" xfId="0" applyNumberFormat="1" applyBorder="1" applyAlignment="1">
      <alignment horizontal="center"/>
    </xf>
    <xf numFmtId="0" fontId="0" fillId="0" borderId="3" xfId="0" applyBorder="1"/>
    <xf numFmtId="0" fontId="0" fillId="0" borderId="3" xfId="0" applyBorder="1" applyAlignment="1">
      <alignment horizontal="center"/>
    </xf>
    <xf numFmtId="0" fontId="0" fillId="0" borderId="4" xfId="0" applyBorder="1"/>
    <xf numFmtId="0" fontId="0" fillId="0" borderId="4" xfId="0" applyBorder="1" applyAlignment="1">
      <alignment horizont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xf numFmtId="0" fontId="0" fillId="0" borderId="8" xfId="0" applyBorder="1"/>
    <xf numFmtId="0" fontId="0" fillId="0" borderId="0" xfId="0" applyBorder="1"/>
    <xf numFmtId="0" fontId="0" fillId="0" borderId="9" xfId="0" applyBorder="1"/>
    <xf numFmtId="0" fontId="0" fillId="0" borderId="1" xfId="0" applyBorder="1"/>
    <xf numFmtId="0" fontId="6" fillId="0" borderId="0" xfId="0" applyFont="1"/>
    <xf numFmtId="0" fontId="8" fillId="0" borderId="4" xfId="0" applyFont="1" applyBorder="1"/>
    <xf numFmtId="0" fontId="9" fillId="0" borderId="0" xfId="0" applyFont="1"/>
    <xf numFmtId="0" fontId="9" fillId="0" borderId="0" xfId="0" applyFont="1" applyAlignment="1">
      <alignment horizontal="center"/>
    </xf>
    <xf numFmtId="1" fontId="9" fillId="2" borderId="0" xfId="0" applyNumberFormat="1" applyFont="1" applyFill="1" applyAlignment="1">
      <alignment horizontal="centerContinuous"/>
    </xf>
    <xf numFmtId="0" fontId="9" fillId="0" borderId="0" xfId="0" applyFont="1" applyAlignment="1">
      <alignment horizontal="left"/>
    </xf>
    <xf numFmtId="0" fontId="2" fillId="0" borderId="3" xfId="0" applyFont="1" applyBorder="1" applyAlignment="1">
      <alignment horizontal="right"/>
    </xf>
    <xf numFmtId="0" fontId="0" fillId="0" borderId="3" xfId="0" applyBorder="1" applyAlignment="1">
      <alignment horizontal="centerContinuous"/>
    </xf>
    <xf numFmtId="0" fontId="6" fillId="0" borderId="0" xfId="0" applyFont="1" applyBorder="1" applyAlignment="1">
      <alignment horizontal="right"/>
    </xf>
    <xf numFmtId="0" fontId="6" fillId="0" borderId="0" xfId="0" applyFont="1" applyBorder="1" applyAlignment="1">
      <alignment horizontal="left"/>
    </xf>
    <xf numFmtId="0" fontId="6" fillId="0" borderId="6" xfId="0" applyFont="1" applyBorder="1"/>
    <xf numFmtId="0" fontId="6" fillId="0" borderId="0" xfId="0" applyFont="1" applyAlignment="1">
      <alignment horizontal="centerContinuous"/>
    </xf>
    <xf numFmtId="0" fontId="0" fillId="4" borderId="0" xfId="0" applyFill="1" applyAlignment="1">
      <alignment horizontal="center"/>
    </xf>
    <xf numFmtId="0" fontId="0" fillId="0" borderId="0" xfId="0" applyFill="1"/>
    <xf numFmtId="0" fontId="11" fillId="0" borderId="0" xfId="0" applyFont="1"/>
    <xf numFmtId="166" fontId="2" fillId="0" borderId="0" xfId="1" applyNumberFormat="1" applyFont="1"/>
    <xf numFmtId="0" fontId="2" fillId="0" borderId="10" xfId="0" applyFont="1" applyBorder="1"/>
    <xf numFmtId="166" fontId="2" fillId="0" borderId="10" xfId="1" applyNumberFormat="1" applyFont="1" applyBorder="1"/>
    <xf numFmtId="0" fontId="0" fillId="0" borderId="10" xfId="0" applyBorder="1"/>
    <xf numFmtId="2" fontId="0" fillId="0" borderId="0" xfId="0" applyNumberFormat="1"/>
    <xf numFmtId="164" fontId="0" fillId="0" borderId="0" xfId="0" applyNumberFormat="1"/>
    <xf numFmtId="0" fontId="0" fillId="5" borderId="0" xfId="0" applyFill="1" applyAlignment="1">
      <alignment horizontal="right"/>
    </xf>
    <xf numFmtId="0" fontId="0" fillId="5" borderId="0" xfId="0" applyFill="1" applyAlignment="1">
      <alignment horizontal="left"/>
    </xf>
    <xf numFmtId="0" fontId="0" fillId="5" borderId="0" xfId="0" applyFill="1"/>
    <xf numFmtId="0" fontId="0" fillId="5" borderId="0" xfId="0" applyFill="1" applyAlignment="1">
      <alignment horizontal="center"/>
    </xf>
    <xf numFmtId="0" fontId="9" fillId="0" borderId="0" xfId="0" applyFont="1" applyFill="1" applyAlignment="1">
      <alignment horizontal="center"/>
    </xf>
    <xf numFmtId="1" fontId="0" fillId="0" borderId="0" xfId="0" applyNumberFormat="1" applyBorder="1"/>
    <xf numFmtId="1" fontId="0" fillId="0" borderId="1" xfId="0" applyNumberFormat="1" applyBorder="1"/>
    <xf numFmtId="1" fontId="0" fillId="0" borderId="1" xfId="0" applyNumberFormat="1" applyBorder="1" applyAlignment="1">
      <alignment horizontal="center"/>
    </xf>
    <xf numFmtId="164" fontId="0" fillId="0" borderId="0" xfId="0" applyNumberFormat="1" applyFill="1"/>
    <xf numFmtId="0" fontId="4" fillId="0" borderId="0" xfId="0" applyFont="1" applyBorder="1"/>
    <xf numFmtId="166" fontId="2" fillId="0" borderId="0" xfId="0" applyNumberFormat="1" applyFont="1"/>
    <xf numFmtId="0" fontId="6" fillId="0" borderId="10" xfId="0" applyFont="1" applyBorder="1"/>
    <xf numFmtId="37" fontId="2" fillId="0" borderId="0" xfId="0" applyNumberFormat="1" applyFont="1"/>
    <xf numFmtId="0" fontId="6" fillId="0" borderId="0" xfId="0" applyFont="1" applyBorder="1"/>
    <xf numFmtId="0" fontId="12" fillId="0" borderId="0" xfId="0" applyFont="1" applyFill="1" applyAlignment="1">
      <alignment horizontal="left"/>
    </xf>
    <xf numFmtId="0" fontId="0" fillId="0" borderId="11" xfId="0" applyBorder="1"/>
    <xf numFmtId="0" fontId="0" fillId="0" borderId="11" xfId="0" applyBorder="1" applyAlignment="1">
      <alignment horizontal="center"/>
    </xf>
    <xf numFmtId="0" fontId="0" fillId="0" borderId="11" xfId="0" applyBorder="1" applyAlignment="1">
      <alignment wrapText="1"/>
    </xf>
    <xf numFmtId="164" fontId="0" fillId="0" borderId="11" xfId="0" applyNumberFormat="1" applyBorder="1" applyAlignment="1">
      <alignment horizontal="center"/>
    </xf>
    <xf numFmtId="0" fontId="0" fillId="0" borderId="11" xfId="0" applyFill="1" applyBorder="1" applyAlignment="1">
      <alignment wrapText="1"/>
    </xf>
    <xf numFmtId="0" fontId="0" fillId="0" borderId="0" xfId="0" applyAlignment="1"/>
    <xf numFmtId="0" fontId="0" fillId="4" borderId="11" xfId="0" applyFill="1" applyBorder="1" applyAlignment="1">
      <alignment wrapText="1"/>
    </xf>
    <xf numFmtId="164" fontId="0" fillId="4" borderId="11" xfId="0" applyNumberFormat="1" applyFill="1" applyBorder="1" applyAlignment="1">
      <alignment horizontal="center"/>
    </xf>
    <xf numFmtId="14" fontId="6" fillId="0" borderId="0" xfId="0" applyNumberFormat="1" applyFont="1"/>
    <xf numFmtId="0" fontId="0" fillId="0" borderId="0" xfId="0" applyAlignment="1">
      <alignment horizontal="center" vertical="center"/>
    </xf>
    <xf numFmtId="49" fontId="6" fillId="3" borderId="0" xfId="0" applyNumberFormat="1" applyFont="1" applyFill="1" applyAlignment="1" applyProtection="1">
      <alignment horizontal="center"/>
      <protection locked="0"/>
    </xf>
    <xf numFmtId="0" fontId="0" fillId="3" borderId="0" xfId="0" applyFill="1" applyAlignment="1" applyProtection="1">
      <alignment horizontal="center"/>
      <protection locked="0"/>
    </xf>
    <xf numFmtId="49" fontId="0" fillId="3" borderId="0" xfId="0" applyNumberFormat="1" applyFill="1" applyAlignment="1" applyProtection="1">
      <alignment horizontal="center"/>
      <protection locked="0"/>
    </xf>
    <xf numFmtId="0" fontId="0" fillId="4" borderId="0" xfId="0" applyFill="1" applyBorder="1" applyProtection="1">
      <protection locked="0"/>
    </xf>
    <xf numFmtId="165" fontId="0" fillId="4" borderId="0" xfId="0" applyNumberFormat="1" applyFill="1" applyBorder="1" applyAlignment="1" applyProtection="1">
      <protection locked="0"/>
    </xf>
    <xf numFmtId="0" fontId="0" fillId="0" borderId="0" xfId="0" applyProtection="1">
      <protection locked="0"/>
    </xf>
    <xf numFmtId="0" fontId="6" fillId="0" borderId="0" xfId="0" applyFont="1" applyProtection="1">
      <protection locked="0"/>
    </xf>
    <xf numFmtId="0" fontId="1" fillId="0" borderId="0" xfId="0" applyFont="1" applyAlignment="1" applyProtection="1">
      <alignment horizontal="centerContinuous"/>
      <protection locked="0"/>
    </xf>
    <xf numFmtId="0" fontId="6" fillId="0" borderId="12" xfId="0" applyFont="1" applyBorder="1"/>
    <xf numFmtId="0" fontId="4" fillId="0" borderId="13" xfId="0" applyFont="1" applyBorder="1" applyAlignment="1">
      <alignment horizontal="left"/>
    </xf>
    <xf numFmtId="0" fontId="4" fillId="0" borderId="13" xfId="0" applyFont="1" applyBorder="1"/>
    <xf numFmtId="0" fontId="0" fillId="0" borderId="13" xfId="0" applyBorder="1"/>
    <xf numFmtId="0" fontId="0" fillId="0" borderId="13" xfId="0"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4" fillId="0" borderId="3" xfId="0" applyFont="1" applyBorder="1"/>
    <xf numFmtId="0" fontId="0" fillId="0" borderId="18" xfId="0" applyBorder="1"/>
    <xf numFmtId="0" fontId="0" fillId="0" borderId="0" xfId="0" applyBorder="1" applyProtection="1"/>
    <xf numFmtId="2" fontId="0" fillId="0" borderId="0" xfId="0" applyNumberFormat="1" applyFill="1"/>
    <xf numFmtId="49" fontId="6" fillId="3" borderId="11" xfId="0" applyNumberFormat="1" applyFont="1" applyFill="1" applyBorder="1" applyAlignment="1" applyProtection="1">
      <alignment horizontal="center"/>
      <protection locked="0"/>
    </xf>
    <xf numFmtId="1" fontId="6" fillId="3" borderId="0" xfId="0" applyNumberFormat="1" applyFont="1" applyFill="1" applyAlignment="1" applyProtection="1">
      <alignment horizontal="center"/>
      <protection locked="0"/>
    </xf>
    <xf numFmtId="1" fontId="6" fillId="0" borderId="0" xfId="0" applyNumberFormat="1" applyFont="1" applyAlignment="1" applyProtection="1">
      <alignment horizontal="center"/>
    </xf>
    <xf numFmtId="0" fontId="0" fillId="0" borderId="0" xfId="0" applyFill="1" applyProtection="1">
      <protection locked="0"/>
    </xf>
    <xf numFmtId="164"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Protection="1">
      <protection locked="0"/>
    </xf>
    <xf numFmtId="2" fontId="0" fillId="0" borderId="0" xfId="0" applyNumberFormat="1" applyProtection="1">
      <protection locked="0"/>
    </xf>
    <xf numFmtId="0" fontId="7"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0" xfId="0" applyFont="1" applyBorder="1" applyAlignment="1" applyProtection="1">
      <alignment horizontal="centerContinuous"/>
      <protection locked="0"/>
    </xf>
    <xf numFmtId="0" fontId="1" fillId="0" borderId="0" xfId="0" applyFont="1" applyBorder="1" applyAlignment="1" applyProtection="1">
      <alignment horizontal="center"/>
      <protection locked="0"/>
    </xf>
    <xf numFmtId="0" fontId="6" fillId="0" borderId="15" xfId="0" applyFont="1" applyBorder="1" applyAlignment="1">
      <alignment horizontal="left"/>
    </xf>
    <xf numFmtId="0" fontId="6" fillId="0" borderId="0" xfId="0" applyFont="1" applyFill="1" applyBorder="1" applyAlignment="1">
      <alignment horizontal="left"/>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15" xfId="0" applyFont="1" applyFill="1" applyBorder="1" applyAlignment="1">
      <alignment horizontal="left"/>
    </xf>
    <xf numFmtId="0" fontId="0" fillId="0" borderId="12" xfId="0" applyBorder="1"/>
    <xf numFmtId="14" fontId="6" fillId="0" borderId="0" xfId="0" applyNumberFormat="1" applyFont="1" applyAlignment="1">
      <alignment horizontal="center"/>
    </xf>
    <xf numFmtId="0" fontId="13" fillId="0" borderId="0" xfId="0" applyFont="1" applyAlignment="1">
      <alignment horizontal="left"/>
    </xf>
    <xf numFmtId="0" fontId="0" fillId="0" borderId="19" xfId="0" applyBorder="1"/>
    <xf numFmtId="14" fontId="0" fillId="0" borderId="0" xfId="0" applyNumberFormat="1"/>
    <xf numFmtId="0" fontId="15" fillId="0" borderId="0" xfId="0" applyFont="1"/>
    <xf numFmtId="0" fontId="6" fillId="0" borderId="0" xfId="0" applyFont="1" applyAlignment="1">
      <alignment horizontal="right"/>
    </xf>
    <xf numFmtId="0" fontId="6" fillId="0" borderId="0" xfId="0" applyFont="1" applyAlignment="1">
      <alignment horizontal="center" vertical="center"/>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0" xfId="0" applyFont="1" applyFill="1" applyBorder="1" applyAlignment="1">
      <alignment horizontal="left"/>
    </xf>
    <xf numFmtId="0" fontId="6" fillId="0" borderId="0" xfId="0" applyFont="1" applyBorder="1" applyAlignment="1">
      <alignment horizontal="left"/>
    </xf>
    <xf numFmtId="0" fontId="0" fillId="0" borderId="13" xfId="0" applyBorder="1" applyAlignment="1" applyProtection="1">
      <protection locked="0"/>
    </xf>
    <xf numFmtId="0" fontId="6" fillId="3" borderId="0" xfId="0" applyFont="1" applyFill="1" applyAlignment="1" applyProtection="1">
      <alignment horizontal="center"/>
      <protection locked="0"/>
    </xf>
    <xf numFmtId="0" fontId="6" fillId="3" borderId="0" xfId="0" applyNumberFormat="1" applyFont="1" applyFill="1" applyAlignment="1" applyProtection="1">
      <alignment horizontal="center"/>
      <protection locked="0"/>
    </xf>
    <xf numFmtId="164" fontId="6" fillId="3" borderId="0" xfId="0" applyNumberFormat="1" applyFont="1" applyFill="1" applyAlignment="1" applyProtection="1">
      <alignment horizontal="center"/>
      <protection locked="0"/>
    </xf>
    <xf numFmtId="2" fontId="6" fillId="3" borderId="0" xfId="0" applyNumberFormat="1" applyFont="1" applyFill="1" applyAlignment="1" applyProtection="1">
      <alignment horizontal="center"/>
      <protection locked="0"/>
    </xf>
    <xf numFmtId="166" fontId="2" fillId="0" borderId="0" xfId="1" applyNumberFormat="1" applyFont="1" applyAlignment="1">
      <alignment horizontal="center"/>
    </xf>
    <xf numFmtId="1" fontId="0" fillId="0" borderId="3" xfId="0" applyNumberFormat="1" applyBorder="1" applyAlignment="1">
      <alignment horizontal="center"/>
    </xf>
    <xf numFmtId="1" fontId="0" fillId="0" borderId="10" xfId="0" applyNumberFormat="1" applyBorder="1" applyAlignment="1">
      <alignment horizontal="center"/>
    </xf>
    <xf numFmtId="0" fontId="6" fillId="0" borderId="0" xfId="0" applyFont="1" applyBorder="1" applyAlignment="1">
      <alignment horizontal="left"/>
    </xf>
    <xf numFmtId="0" fontId="14" fillId="0" borderId="0" xfId="0" applyFont="1" applyAlignment="1"/>
    <xf numFmtId="0" fontId="0" fillId="0" borderId="20" xfId="0" applyBorder="1"/>
    <xf numFmtId="0" fontId="13" fillId="0" borderId="3"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Fill="1" applyBorder="1" applyAlignment="1">
      <alignment horizontal="left" wrapText="1"/>
    </xf>
    <xf numFmtId="0" fontId="6" fillId="0" borderId="0" xfId="0" applyFont="1" applyFill="1" applyBorder="1" applyAlignment="1">
      <alignment horizontal="left" wrapText="1"/>
    </xf>
    <xf numFmtId="0" fontId="6" fillId="0" borderId="16" xfId="0" applyFont="1" applyFill="1" applyBorder="1" applyAlignment="1">
      <alignment horizontal="left" wrapText="1"/>
    </xf>
    <xf numFmtId="0" fontId="6" fillId="0" borderId="15" xfId="0" applyFont="1" applyBorder="1" applyAlignment="1">
      <alignment horizontal="left" wrapText="1"/>
    </xf>
    <xf numFmtId="0" fontId="6" fillId="0" borderId="0"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6" fillId="0" borderId="3" xfId="0" applyFont="1" applyBorder="1" applyAlignment="1">
      <alignment horizontal="left" wrapText="1"/>
    </xf>
    <xf numFmtId="0" fontId="6" fillId="0" borderId="18" xfId="0" applyFont="1" applyBorder="1" applyAlignment="1">
      <alignment horizontal="left" wrapText="1"/>
    </xf>
    <xf numFmtId="0" fontId="0" fillId="0" borderId="0" xfId="0" applyBorder="1" applyAlignment="1" applyProtection="1">
      <alignment horizontal="left"/>
      <protection locked="0"/>
    </xf>
    <xf numFmtId="0" fontId="0" fillId="0" borderId="3" xfId="0" applyBorder="1" applyAlignment="1" applyProtection="1">
      <alignment horizontal="left"/>
      <protection locked="0"/>
    </xf>
    <xf numFmtId="0" fontId="0" fillId="0" borderId="0" xfId="0" applyBorder="1" applyAlignment="1" applyProtection="1">
      <alignment horizontal="right"/>
      <protection locked="0"/>
    </xf>
    <xf numFmtId="0" fontId="0" fillId="0" borderId="3" xfId="0" applyBorder="1" applyAlignment="1" applyProtection="1">
      <alignment horizontal="right"/>
      <protection locked="0"/>
    </xf>
    <xf numFmtId="0" fontId="14" fillId="0" borderId="0" xfId="0" applyFont="1" applyAlignment="1">
      <alignment horizontal="left" vertical="center" wrapText="1"/>
    </xf>
    <xf numFmtId="0" fontId="0" fillId="0" borderId="0" xfId="0" applyAlignment="1" applyProtection="1">
      <alignment horizontal="left"/>
      <protection locked="0"/>
    </xf>
    <xf numFmtId="0" fontId="0" fillId="0" borderId="3" xfId="0" applyBorder="1" applyAlignment="1" applyProtection="1">
      <protection locked="0"/>
    </xf>
    <xf numFmtId="0" fontId="1" fillId="0" borderId="3" xfId="0" applyFont="1" applyBorder="1" applyAlignment="1" applyProtection="1">
      <alignment horizontal="left"/>
      <protection locked="0"/>
    </xf>
    <xf numFmtId="0" fontId="6"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center"/>
    </xf>
    <xf numFmtId="0" fontId="6" fillId="0" borderId="0" xfId="0" applyFont="1" applyFill="1" applyBorder="1" applyAlignment="1">
      <alignment horizontal="left"/>
    </xf>
    <xf numFmtId="0" fontId="6" fillId="0" borderId="16" xfId="0" applyFont="1" applyFill="1" applyBorder="1" applyAlignment="1">
      <alignment horizontal="left"/>
    </xf>
    <xf numFmtId="0" fontId="6" fillId="0" borderId="0" xfId="0" applyFont="1" applyBorder="1" applyAlignment="1">
      <alignment horizontal="left"/>
    </xf>
    <xf numFmtId="0" fontId="6" fillId="0" borderId="16" xfId="0" applyFont="1" applyBorder="1" applyAlignment="1">
      <alignment horizontal="left"/>
    </xf>
    <xf numFmtId="0" fontId="2" fillId="0" borderId="0" xfId="0" applyFont="1" applyAlignment="1">
      <alignment horizontal="center"/>
    </xf>
    <xf numFmtId="0" fontId="14" fillId="0" borderId="0" xfId="0" applyFont="1" applyAlignment="1">
      <alignment horizontal="center" vertical="center"/>
    </xf>
    <xf numFmtId="49" fontId="6" fillId="0" borderId="3" xfId="0" applyNumberFormat="1"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
  <sheetViews>
    <sheetView showGridLines="0" workbookViewId="0"/>
  </sheetViews>
  <sheetFormatPr defaultRowHeight="12.75" x14ac:dyDescent="0.2"/>
  <sheetData>
    <row r="2" spans="2:15" x14ac:dyDescent="0.2">
      <c r="B2" s="143" t="s">
        <v>129</v>
      </c>
      <c r="C2" s="144"/>
      <c r="D2" s="144"/>
      <c r="E2" s="144"/>
      <c r="F2" s="144"/>
      <c r="G2" s="144"/>
      <c r="H2" s="144"/>
      <c r="I2" s="144"/>
      <c r="J2" s="145"/>
      <c r="K2" s="114"/>
      <c r="L2" s="130"/>
      <c r="M2" s="130"/>
      <c r="N2" s="130"/>
      <c r="O2" s="130"/>
    </row>
    <row r="3" spans="2:15" x14ac:dyDescent="0.2">
      <c r="B3" s="146" t="s">
        <v>152</v>
      </c>
      <c r="C3" s="147"/>
      <c r="D3" s="147"/>
      <c r="E3" s="147"/>
      <c r="F3" s="147"/>
      <c r="G3" s="147"/>
      <c r="H3" s="147"/>
      <c r="I3" s="147"/>
      <c r="J3" s="148"/>
      <c r="K3" s="118"/>
      <c r="L3" s="129"/>
      <c r="M3" s="129"/>
      <c r="N3" s="129"/>
      <c r="O3" s="129"/>
    </row>
    <row r="4" spans="2:15" x14ac:dyDescent="0.2">
      <c r="B4" s="149" t="s">
        <v>153</v>
      </c>
      <c r="C4" s="150"/>
      <c r="D4" s="150"/>
      <c r="E4" s="150"/>
      <c r="F4" s="150"/>
      <c r="G4" s="150"/>
      <c r="H4" s="150"/>
      <c r="I4" s="150"/>
      <c r="J4" s="151"/>
      <c r="K4" s="114"/>
      <c r="L4" s="130"/>
      <c r="M4" s="130"/>
      <c r="N4" s="130"/>
      <c r="O4" s="130"/>
    </row>
    <row r="5" spans="2:15" x14ac:dyDescent="0.2">
      <c r="B5" s="152" t="s">
        <v>154</v>
      </c>
      <c r="C5" s="153"/>
      <c r="D5" s="153"/>
      <c r="E5" s="153"/>
      <c r="F5" s="153"/>
      <c r="G5" s="153"/>
      <c r="H5" s="153"/>
      <c r="I5" s="153"/>
      <c r="J5" s="154"/>
      <c r="K5" s="127"/>
      <c r="L5" s="128"/>
      <c r="M5" s="128"/>
      <c r="N5" s="128"/>
      <c r="O5" s="128"/>
    </row>
  </sheetData>
  <mergeCells count="4">
    <mergeCell ref="B2:J2"/>
    <mergeCell ref="B3:J3"/>
    <mergeCell ref="B4:J4"/>
    <mergeCell ref="B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4"/>
  <sheetViews>
    <sheetView showGridLines="0" workbookViewId="0"/>
  </sheetViews>
  <sheetFormatPr defaultRowHeight="12.75" x14ac:dyDescent="0.2"/>
  <cols>
    <col min="3" max="3" width="9.7109375" customWidth="1"/>
    <col min="4" max="4" width="12.7109375" customWidth="1"/>
  </cols>
  <sheetData>
    <row r="1" spans="2:10" x14ac:dyDescent="0.2">
      <c r="F1" s="3"/>
      <c r="I1" s="3"/>
    </row>
    <row r="2" spans="2:10" x14ac:dyDescent="0.2">
      <c r="B2" s="35"/>
      <c r="F2" s="35"/>
      <c r="H2" s="120" t="s">
        <v>131</v>
      </c>
      <c r="I2" s="161"/>
      <c r="J2" s="161"/>
    </row>
    <row r="3" spans="2:10" ht="10.15" customHeight="1" x14ac:dyDescent="0.2">
      <c r="B3" s="35"/>
      <c r="F3" s="35"/>
      <c r="H3" s="120"/>
      <c r="I3" s="131"/>
      <c r="J3" s="131"/>
    </row>
    <row r="4" spans="2:10" ht="25.5" x14ac:dyDescent="0.35">
      <c r="B4" s="121" t="s">
        <v>62</v>
      </c>
      <c r="C4" s="1"/>
      <c r="D4" s="162"/>
      <c r="E4" s="162"/>
      <c r="F4" s="162"/>
      <c r="G4" s="162"/>
      <c r="H4" s="162"/>
      <c r="I4" s="162"/>
      <c r="J4" s="162"/>
    </row>
    <row r="5" spans="2:10" ht="10.15" customHeight="1" x14ac:dyDescent="0.35">
      <c r="B5" s="121"/>
      <c r="C5" s="1"/>
      <c r="D5" s="92"/>
      <c r="E5" s="92"/>
      <c r="F5" s="92"/>
      <c r="G5" s="92"/>
      <c r="H5" s="92"/>
      <c r="I5" s="92"/>
      <c r="J5" s="92"/>
    </row>
    <row r="6" spans="2:10" ht="25.5" x14ac:dyDescent="0.35">
      <c r="B6" s="121" t="s">
        <v>63</v>
      </c>
      <c r="C6" s="1"/>
      <c r="D6" s="162"/>
      <c r="E6" s="162"/>
      <c r="F6" s="162"/>
      <c r="G6" s="162"/>
      <c r="H6" s="162"/>
      <c r="I6" s="162"/>
      <c r="J6" s="162"/>
    </row>
    <row r="9" spans="2:10" x14ac:dyDescent="0.2">
      <c r="B9" s="35" t="s">
        <v>148</v>
      </c>
      <c r="D9" s="137" t="str">
        <f>IF(ISERROR('Method 1 - Fixture Units'!D48),"Not Calculated", IF(ISTEXT('Method 1 - Fixture Units'!D48),"Not Calculated",IF(AND(ISNUMBER('Method 1 - Fixture Units'!D48),'Method 1 - Fixture Units'!D48&gt;0),'Method 1 - Fixture Units'!D48,"Not Calculated")))</f>
        <v>Not Calculated</v>
      </c>
      <c r="E9" s="125" t="s">
        <v>12</v>
      </c>
    </row>
    <row r="11" spans="2:10" x14ac:dyDescent="0.2">
      <c r="B11" s="35" t="s">
        <v>149</v>
      </c>
      <c r="D11" s="137" t="str">
        <f>IF('Method 2 - UPC (Meals Served)'!D17&gt;0,'Method 2 - UPC (Meals Served)'!D17,"Not Calculated")</f>
        <v>Not Calculated</v>
      </c>
      <c r="E11" s="125" t="s">
        <v>12</v>
      </c>
    </row>
    <row r="13" spans="2:10" x14ac:dyDescent="0.2">
      <c r="B13" s="35" t="s">
        <v>150</v>
      </c>
      <c r="D13" s="137"/>
      <c r="E13" s="125" t="s">
        <v>12</v>
      </c>
    </row>
    <row r="15" spans="2:10" ht="13.5" thickBot="1" x14ac:dyDescent="0.25">
      <c r="B15" s="163" t="s">
        <v>151</v>
      </c>
      <c r="C15" s="163"/>
      <c r="D15" s="138" t="str">
        <f>IF(AND(ISNUMBER(D9),ISNUMBER(D11),ISNUMBER(D13)),MAX(D9,D11,D13),"Not Calculated")</f>
        <v>Not Calculated</v>
      </c>
      <c r="E15" s="125" t="s">
        <v>12</v>
      </c>
    </row>
    <row r="16" spans="2:10" ht="13.5" thickTop="1" x14ac:dyDescent="0.2"/>
    <row r="17" spans="2:10" ht="52.15" customHeight="1" x14ac:dyDescent="0.2">
      <c r="B17" s="164" t="s">
        <v>132</v>
      </c>
      <c r="C17" s="164"/>
      <c r="D17" s="164"/>
      <c r="E17" s="164"/>
      <c r="F17" s="164"/>
      <c r="G17" s="164"/>
      <c r="H17" s="164"/>
      <c r="I17" s="164"/>
      <c r="J17" s="164"/>
    </row>
    <row r="18" spans="2:10" x14ac:dyDescent="0.2">
      <c r="B18" s="164"/>
      <c r="C18" s="164"/>
      <c r="D18" s="164"/>
      <c r="E18" s="164"/>
      <c r="F18" s="164"/>
      <c r="G18" s="164"/>
      <c r="H18" s="164"/>
      <c r="I18" s="164"/>
      <c r="J18" s="164"/>
    </row>
    <row r="20" spans="2:10" x14ac:dyDescent="0.2">
      <c r="B20" s="155"/>
      <c r="C20" s="155"/>
      <c r="D20" s="155"/>
      <c r="E20" s="155"/>
      <c r="F20" s="155"/>
      <c r="G20" s="155"/>
      <c r="H20" s="155"/>
      <c r="I20" s="155"/>
      <c r="J20" s="155"/>
    </row>
    <row r="21" spans="2:10" x14ac:dyDescent="0.2">
      <c r="B21" s="156"/>
      <c r="C21" s="156"/>
      <c r="D21" s="156"/>
      <c r="E21" s="156"/>
      <c r="F21" s="156"/>
      <c r="G21" s="156"/>
      <c r="H21" s="156"/>
      <c r="I21" s="156"/>
      <c r="J21" s="156"/>
    </row>
    <row r="22" spans="2:10" ht="14.25" x14ac:dyDescent="0.2">
      <c r="B22" s="124" t="s">
        <v>133</v>
      </c>
    </row>
    <row r="24" spans="2:10" x14ac:dyDescent="0.2">
      <c r="B24" s="155"/>
      <c r="C24" s="155"/>
      <c r="D24" s="155"/>
      <c r="E24" s="155"/>
      <c r="F24" s="157"/>
      <c r="G24" s="157"/>
      <c r="H24" s="157"/>
      <c r="I24" s="157"/>
      <c r="J24" s="157"/>
    </row>
    <row r="25" spans="2:10" x14ac:dyDescent="0.2">
      <c r="B25" s="156"/>
      <c r="C25" s="156"/>
      <c r="D25" s="156"/>
      <c r="E25" s="156"/>
      <c r="F25" s="158"/>
      <c r="G25" s="158"/>
      <c r="H25" s="158"/>
      <c r="I25" s="158"/>
      <c r="J25" s="158"/>
    </row>
    <row r="26" spans="2:10" ht="14.25" x14ac:dyDescent="0.2">
      <c r="B26" s="124" t="s">
        <v>134</v>
      </c>
      <c r="G26" s="125"/>
      <c r="J26" s="125" t="s">
        <v>135</v>
      </c>
    </row>
    <row r="27" spans="2:10" x14ac:dyDescent="0.2">
      <c r="B27" s="35"/>
    </row>
    <row r="28" spans="2:10" ht="46.9" customHeight="1" x14ac:dyDescent="0.2">
      <c r="B28" s="159" t="s">
        <v>136</v>
      </c>
      <c r="C28" s="159"/>
      <c r="D28" s="159"/>
      <c r="E28" s="159"/>
      <c r="F28" s="159"/>
      <c r="G28" s="159"/>
      <c r="H28" s="159"/>
      <c r="I28" s="159"/>
      <c r="J28" s="159"/>
    </row>
    <row r="29" spans="2:10" x14ac:dyDescent="0.2">
      <c r="B29" s="159"/>
      <c r="C29" s="159"/>
      <c r="D29" s="159"/>
      <c r="E29" s="159"/>
      <c r="F29" s="159"/>
      <c r="G29" s="159"/>
      <c r="H29" s="159"/>
      <c r="I29" s="159"/>
      <c r="J29" s="159"/>
    </row>
    <row r="30" spans="2:10" x14ac:dyDescent="0.2">
      <c r="B30" s="159"/>
      <c r="C30" s="159"/>
      <c r="D30" s="159"/>
      <c r="E30" s="159"/>
      <c r="F30" s="159"/>
      <c r="G30" s="159"/>
      <c r="H30" s="159"/>
      <c r="I30" s="159"/>
      <c r="J30" s="159"/>
    </row>
    <row r="31" spans="2:10" x14ac:dyDescent="0.2">
      <c r="B31" s="35"/>
    </row>
    <row r="32" spans="2:10" x14ac:dyDescent="0.2">
      <c r="B32" s="160"/>
      <c r="C32" s="160"/>
      <c r="D32" s="160"/>
      <c r="E32" s="160"/>
      <c r="F32" s="160"/>
      <c r="G32" s="160"/>
      <c r="H32" s="157"/>
      <c r="I32" s="157"/>
      <c r="J32" s="157"/>
    </row>
    <row r="33" spans="2:10" x14ac:dyDescent="0.2">
      <c r="B33" s="156"/>
      <c r="C33" s="156"/>
      <c r="D33" s="156"/>
      <c r="E33" s="156"/>
      <c r="F33" s="156"/>
      <c r="G33" s="156"/>
      <c r="H33" s="158"/>
      <c r="I33" s="158"/>
      <c r="J33" s="158"/>
    </row>
    <row r="34" spans="2:10" x14ac:dyDescent="0.2">
      <c r="B34" s="35" t="s">
        <v>137</v>
      </c>
      <c r="J34" s="126" t="s">
        <v>138</v>
      </c>
    </row>
  </sheetData>
  <mergeCells count="11">
    <mergeCell ref="B20:J21"/>
    <mergeCell ref="I2:J2"/>
    <mergeCell ref="D4:J4"/>
    <mergeCell ref="D6:J6"/>
    <mergeCell ref="B15:C15"/>
    <mergeCell ref="B17:J18"/>
    <mergeCell ref="B24:E25"/>
    <mergeCell ref="F24:J25"/>
    <mergeCell ref="B28:J30"/>
    <mergeCell ref="B32:G33"/>
    <mergeCell ref="H32:J33"/>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2:T85"/>
  <sheetViews>
    <sheetView showGridLines="0" topLeftCell="A46" zoomScaleNormal="100" workbookViewId="0">
      <selection activeCell="D48" sqref="D48"/>
    </sheetView>
  </sheetViews>
  <sheetFormatPr defaultRowHeight="12.75" x14ac:dyDescent="0.2"/>
  <cols>
    <col min="2" max="2" width="6.7109375" customWidth="1"/>
    <col min="3" max="3" width="9.85546875" customWidth="1"/>
    <col min="4" max="4" width="10.5703125" customWidth="1"/>
    <col min="5" max="5" width="2.7109375" customWidth="1"/>
    <col min="6" max="6" width="9.85546875" customWidth="1"/>
    <col min="7" max="7" width="2.85546875" customWidth="1"/>
    <col min="8" max="8" width="9.42578125" style="3" customWidth="1"/>
    <col min="9" max="9" width="4.7109375" style="3" hidden="1" customWidth="1"/>
    <col min="10" max="10" width="3.140625" style="3" hidden="1" customWidth="1"/>
    <col min="11" max="11" width="10.5703125" style="3" hidden="1" customWidth="1"/>
    <col min="12" max="12" width="2.7109375" style="3" customWidth="1"/>
    <col min="13" max="13" width="12.28515625" style="3" customWidth="1"/>
    <col min="14" max="14" width="4.140625" customWidth="1"/>
    <col min="15" max="15" width="9.140625" bestFit="1" customWidth="1"/>
    <col min="16" max="16" width="5.140625" customWidth="1"/>
    <col min="17" max="17" width="4.42578125" style="3" customWidth="1"/>
    <col min="18" max="18" width="5.42578125" customWidth="1"/>
  </cols>
  <sheetData>
    <row r="2" spans="2:18" ht="15.75" x14ac:dyDescent="0.25">
      <c r="B2" s="165" t="s">
        <v>155</v>
      </c>
      <c r="C2" s="165"/>
      <c r="D2" s="165"/>
      <c r="E2" s="165"/>
      <c r="F2" s="165"/>
      <c r="G2" s="165"/>
      <c r="H2" s="165"/>
      <c r="I2" s="165"/>
      <c r="J2" s="165"/>
      <c r="K2" s="165"/>
      <c r="L2" s="165"/>
      <c r="M2" s="165"/>
      <c r="N2" s="165"/>
      <c r="O2" s="165"/>
      <c r="P2" s="165"/>
      <c r="Q2" s="165"/>
      <c r="R2" s="165"/>
    </row>
    <row r="3" spans="2:18" x14ac:dyDescent="0.2">
      <c r="H3"/>
      <c r="I3"/>
      <c r="J3"/>
    </row>
    <row r="4" spans="2:18" ht="18" x14ac:dyDescent="0.25">
      <c r="B4" s="121" t="s">
        <v>62</v>
      </c>
      <c r="C4" s="2"/>
      <c r="D4" s="156"/>
      <c r="E4" s="156"/>
      <c r="F4" s="156"/>
      <c r="G4" s="156"/>
      <c r="H4" s="156"/>
      <c r="I4" s="156"/>
      <c r="J4" s="156"/>
      <c r="K4" s="156"/>
      <c r="L4" s="156"/>
      <c r="M4" s="156"/>
      <c r="N4" s="156"/>
      <c r="O4" s="156"/>
      <c r="P4" s="23"/>
      <c r="Q4" s="24"/>
      <c r="R4" s="23"/>
    </row>
    <row r="5" spans="2:18" x14ac:dyDescent="0.2">
      <c r="C5" s="2"/>
      <c r="G5" s="123"/>
      <c r="H5"/>
      <c r="I5"/>
      <c r="J5"/>
    </row>
    <row r="6" spans="2:18" ht="11.45" customHeight="1" x14ac:dyDescent="0.35">
      <c r="B6" s="18"/>
      <c r="C6" s="1"/>
      <c r="D6" s="88"/>
      <c r="E6" s="110"/>
      <c r="F6" s="111"/>
      <c r="G6" s="112"/>
      <c r="H6" s="112"/>
      <c r="I6" s="112"/>
      <c r="J6" s="112"/>
      <c r="K6" s="112"/>
      <c r="L6" s="112"/>
      <c r="M6" s="113"/>
      <c r="N6" s="88"/>
      <c r="O6" s="88"/>
      <c r="Q6"/>
    </row>
    <row r="7" spans="2:18" x14ac:dyDescent="0.2">
      <c r="B7" s="143" t="s">
        <v>129</v>
      </c>
      <c r="C7" s="144"/>
      <c r="D7" s="144"/>
      <c r="E7" s="144"/>
      <c r="F7" s="144"/>
      <c r="G7" s="144"/>
      <c r="H7" s="144"/>
      <c r="I7" s="144"/>
      <c r="J7" s="144"/>
      <c r="K7" s="144"/>
      <c r="L7" s="144"/>
      <c r="M7" s="144"/>
      <c r="N7" s="144"/>
      <c r="O7" s="145"/>
      <c r="Q7"/>
    </row>
    <row r="8" spans="2:18" ht="28.15" customHeight="1" x14ac:dyDescent="0.2">
      <c r="B8" s="146" t="s">
        <v>139</v>
      </c>
      <c r="C8" s="166"/>
      <c r="D8" s="166"/>
      <c r="E8" s="166"/>
      <c r="F8" s="166"/>
      <c r="G8" s="166"/>
      <c r="H8" s="166"/>
      <c r="I8" s="166"/>
      <c r="J8" s="166"/>
      <c r="K8" s="166"/>
      <c r="L8" s="166"/>
      <c r="M8" s="166"/>
      <c r="N8" s="166"/>
      <c r="O8" s="167"/>
      <c r="Q8"/>
    </row>
    <row r="9" spans="2:18" ht="25.9" customHeight="1" x14ac:dyDescent="0.2">
      <c r="B9" s="149" t="s">
        <v>140</v>
      </c>
      <c r="C9" s="168"/>
      <c r="D9" s="168"/>
      <c r="E9" s="168"/>
      <c r="F9" s="168"/>
      <c r="G9" s="168"/>
      <c r="H9" s="168"/>
      <c r="I9" s="168"/>
      <c r="J9" s="168"/>
      <c r="K9" s="168"/>
      <c r="L9" s="168"/>
      <c r="M9" s="168"/>
      <c r="N9" s="168"/>
      <c r="O9" s="169"/>
      <c r="Q9"/>
    </row>
    <row r="10" spans="2:18" ht="25.15" customHeight="1" x14ac:dyDescent="0.2">
      <c r="B10" s="149" t="s">
        <v>141</v>
      </c>
      <c r="C10" s="150"/>
      <c r="D10" s="150"/>
      <c r="E10" s="150"/>
      <c r="F10" s="150"/>
      <c r="G10" s="150"/>
      <c r="H10" s="150"/>
      <c r="I10" s="150"/>
      <c r="J10" s="150"/>
      <c r="K10" s="150"/>
      <c r="L10" s="150"/>
      <c r="M10" s="150"/>
      <c r="N10" s="150"/>
      <c r="O10" s="151"/>
      <c r="Q10"/>
    </row>
    <row r="11" spans="2:18" ht="14.45" customHeight="1" x14ac:dyDescent="0.2">
      <c r="B11" s="152" t="s">
        <v>158</v>
      </c>
      <c r="C11" s="153"/>
      <c r="D11" s="153"/>
      <c r="E11" s="153"/>
      <c r="F11" s="153"/>
      <c r="G11" s="153"/>
      <c r="H11" s="153"/>
      <c r="I11" s="153"/>
      <c r="J11" s="153"/>
      <c r="K11" s="153"/>
      <c r="L11" s="153"/>
      <c r="M11" s="153"/>
      <c r="N11" s="153"/>
      <c r="O11" s="154"/>
      <c r="Q11"/>
    </row>
    <row r="12" spans="2:18" ht="14.45" customHeight="1" x14ac:dyDescent="0.2">
      <c r="B12" s="117"/>
      <c r="C12" s="117"/>
      <c r="D12" s="117"/>
      <c r="E12" s="117"/>
      <c r="F12" s="117"/>
      <c r="G12" s="117"/>
      <c r="H12" s="117"/>
      <c r="I12" s="117"/>
      <c r="J12" s="117"/>
      <c r="K12" s="117"/>
      <c r="L12" s="117"/>
      <c r="M12" s="117"/>
      <c r="N12" s="117"/>
      <c r="O12" s="117"/>
      <c r="Q12"/>
    </row>
    <row r="13" spans="2:18" ht="14.45" customHeight="1" x14ac:dyDescent="0.2">
      <c r="F13" s="12" t="s">
        <v>17</v>
      </c>
      <c r="G13" s="12"/>
      <c r="H13" s="12" t="s">
        <v>21</v>
      </c>
      <c r="I13"/>
      <c r="J13"/>
      <c r="K13" s="12" t="s">
        <v>69</v>
      </c>
      <c r="L13" s="12"/>
      <c r="Q13"/>
    </row>
    <row r="14" spans="2:18" ht="12.6" customHeight="1" x14ac:dyDescent="0.2">
      <c r="C14" s="6" t="s">
        <v>0</v>
      </c>
      <c r="D14" s="4"/>
      <c r="E14" s="2"/>
      <c r="F14" s="7" t="s">
        <v>18</v>
      </c>
      <c r="G14" s="7"/>
      <c r="H14" s="7" t="s">
        <v>20</v>
      </c>
      <c r="I14" s="2"/>
      <c r="J14" s="2"/>
      <c r="K14" s="7" t="s">
        <v>1</v>
      </c>
      <c r="L14" s="7"/>
      <c r="M14" s="7" t="s">
        <v>2</v>
      </c>
      <c r="N14" s="4"/>
      <c r="Q14"/>
    </row>
    <row r="15" spans="2:18" ht="12" customHeight="1" x14ac:dyDescent="0.2">
      <c r="B15" s="9" t="s">
        <v>3</v>
      </c>
      <c r="C15" s="5" t="s">
        <v>4</v>
      </c>
      <c r="D15" s="5"/>
      <c r="F15" s="82" t="s">
        <v>10</v>
      </c>
      <c r="G15" s="10"/>
      <c r="H15" s="81" t="s">
        <v>34</v>
      </c>
      <c r="I15"/>
      <c r="J15"/>
      <c r="K15" s="47">
        <f>IF(F15="1.5"&amp;CHAR(34),3,IF(F15="2"&amp;CHAR(34),4,0))</f>
        <v>3</v>
      </c>
      <c r="L15"/>
      <c r="M15" s="3">
        <f t="shared" ref="M15" si="0">K15*H15</f>
        <v>0</v>
      </c>
      <c r="N15" s="13"/>
      <c r="Q15"/>
    </row>
    <row r="16" spans="2:18" ht="9.6" customHeight="1" x14ac:dyDescent="0.2">
      <c r="B16" s="9"/>
      <c r="C16" s="5"/>
      <c r="D16" s="5"/>
      <c r="F16" s="3"/>
      <c r="G16" s="3"/>
      <c r="H16" s="82"/>
      <c r="I16"/>
      <c r="J16"/>
      <c r="L16"/>
      <c r="N16" s="5"/>
      <c r="Q16"/>
    </row>
    <row r="17" spans="2:17" x14ac:dyDescent="0.2">
      <c r="B17" s="9" t="s">
        <v>5</v>
      </c>
      <c r="C17" s="5" t="s">
        <v>16</v>
      </c>
      <c r="D17" s="5"/>
      <c r="F17" s="19" t="s">
        <v>10</v>
      </c>
      <c r="G17" s="3"/>
      <c r="H17" s="82">
        <v>0</v>
      </c>
      <c r="I17"/>
      <c r="J17"/>
      <c r="K17" s="3">
        <v>2</v>
      </c>
      <c r="L17"/>
      <c r="M17" s="3">
        <f>K17*H17</f>
        <v>0</v>
      </c>
      <c r="N17" s="5"/>
      <c r="Q17"/>
    </row>
    <row r="18" spans="2:17" ht="12.6" customHeight="1" x14ac:dyDescent="0.2">
      <c r="B18" s="9"/>
      <c r="C18" s="5"/>
      <c r="D18" s="5"/>
      <c r="F18" s="3"/>
      <c r="G18" s="3"/>
      <c r="H18" s="82"/>
      <c r="I18"/>
      <c r="J18"/>
      <c r="L18"/>
      <c r="N18" s="5"/>
      <c r="Q18"/>
    </row>
    <row r="19" spans="2:17" x14ac:dyDescent="0.2">
      <c r="B19" s="9" t="s">
        <v>7</v>
      </c>
      <c r="C19" s="5" t="s">
        <v>23</v>
      </c>
      <c r="D19" s="5"/>
      <c r="F19" s="3" t="s">
        <v>15</v>
      </c>
      <c r="G19" s="3"/>
      <c r="H19" s="82">
        <v>0</v>
      </c>
      <c r="I19"/>
      <c r="J19"/>
      <c r="K19" s="3">
        <v>4</v>
      </c>
      <c r="L19"/>
      <c r="M19" s="3">
        <f>K19*H19</f>
        <v>0</v>
      </c>
      <c r="N19" s="5"/>
      <c r="Q19"/>
    </row>
    <row r="20" spans="2:17" x14ac:dyDescent="0.2">
      <c r="B20" s="9"/>
      <c r="C20" s="5"/>
      <c r="D20" s="5"/>
      <c r="F20" s="3"/>
      <c r="G20" s="3"/>
      <c r="H20" s="82"/>
      <c r="I20"/>
      <c r="J20"/>
      <c r="L20"/>
      <c r="N20" s="5"/>
      <c r="Q20"/>
    </row>
    <row r="21" spans="2:17" x14ac:dyDescent="0.2">
      <c r="B21" s="9" t="s">
        <v>8</v>
      </c>
      <c r="C21" s="46" t="s">
        <v>70</v>
      </c>
      <c r="D21" s="5"/>
      <c r="F21" s="19" t="s">
        <v>15</v>
      </c>
      <c r="G21" s="3"/>
      <c r="H21" s="82">
        <v>0</v>
      </c>
      <c r="I21"/>
      <c r="J21"/>
      <c r="K21" s="3">
        <v>4</v>
      </c>
      <c r="L21"/>
      <c r="M21" s="3">
        <f>K21*H21</f>
        <v>0</v>
      </c>
      <c r="N21" s="5"/>
      <c r="Q21"/>
    </row>
    <row r="22" spans="2:17" x14ac:dyDescent="0.2">
      <c r="B22" s="9"/>
      <c r="C22" s="5"/>
      <c r="D22" s="5"/>
      <c r="F22" s="3"/>
      <c r="G22" s="3"/>
      <c r="H22" s="82"/>
      <c r="I22"/>
      <c r="J22"/>
      <c r="L22"/>
      <c r="N22" s="5"/>
      <c r="Q22"/>
    </row>
    <row r="23" spans="2:17" x14ac:dyDescent="0.2">
      <c r="B23" s="9" t="s">
        <v>13</v>
      </c>
      <c r="C23" s="5" t="s">
        <v>24</v>
      </c>
      <c r="D23" s="5"/>
      <c r="F23" s="3" t="s">
        <v>15</v>
      </c>
      <c r="G23" s="3"/>
      <c r="H23" s="82">
        <v>0</v>
      </c>
      <c r="I23"/>
      <c r="J23"/>
      <c r="K23" s="3">
        <v>4</v>
      </c>
      <c r="L23"/>
      <c r="M23" s="3">
        <f>K23*H23</f>
        <v>0</v>
      </c>
      <c r="N23" s="5"/>
      <c r="Q23"/>
    </row>
    <row r="24" spans="2:17" x14ac:dyDescent="0.2">
      <c r="B24" s="9"/>
      <c r="C24" s="5"/>
      <c r="D24" s="5"/>
      <c r="F24" s="3"/>
      <c r="G24" s="3"/>
      <c r="H24" s="82"/>
      <c r="I24"/>
      <c r="J24"/>
      <c r="L24"/>
      <c r="N24" s="5"/>
      <c r="Q24"/>
    </row>
    <row r="25" spans="2:17" x14ac:dyDescent="0.2">
      <c r="B25" s="9" t="s">
        <v>26</v>
      </c>
      <c r="C25" s="5" t="s">
        <v>25</v>
      </c>
      <c r="D25" s="5"/>
      <c r="F25" s="3" t="s">
        <v>15</v>
      </c>
      <c r="G25" s="3"/>
      <c r="H25" s="82">
        <v>0</v>
      </c>
      <c r="I25"/>
      <c r="J25"/>
      <c r="K25" s="3">
        <v>4</v>
      </c>
      <c r="L25"/>
      <c r="M25" s="3">
        <f>K25*H25</f>
        <v>0</v>
      </c>
      <c r="N25" s="5"/>
      <c r="Q25"/>
    </row>
    <row r="26" spans="2:17" x14ac:dyDescent="0.2">
      <c r="B26" s="9"/>
      <c r="C26" s="5"/>
      <c r="D26" s="5"/>
      <c r="F26" s="3"/>
      <c r="G26" s="3"/>
      <c r="H26" s="82"/>
      <c r="I26"/>
      <c r="J26"/>
      <c r="L26"/>
      <c r="N26" s="5"/>
      <c r="Q26"/>
    </row>
    <row r="27" spans="2:17" x14ac:dyDescent="0.2">
      <c r="B27" s="9" t="s">
        <v>27</v>
      </c>
      <c r="C27" s="5" t="s">
        <v>6</v>
      </c>
      <c r="D27" s="5"/>
      <c r="F27" s="3" t="s">
        <v>10</v>
      </c>
      <c r="G27" s="3"/>
      <c r="H27" s="82">
        <v>0</v>
      </c>
      <c r="I27"/>
      <c r="J27"/>
      <c r="K27" s="3">
        <v>1</v>
      </c>
      <c r="L27"/>
      <c r="M27" s="3">
        <f t="shared" ref="M27:M43" si="1">K27*H27</f>
        <v>0</v>
      </c>
      <c r="N27" s="5"/>
      <c r="Q27"/>
    </row>
    <row r="28" spans="2:17" x14ac:dyDescent="0.2">
      <c r="B28" s="9"/>
      <c r="C28" s="5"/>
      <c r="D28" s="5"/>
      <c r="F28" s="3"/>
      <c r="G28" s="3"/>
      <c r="H28" s="82"/>
      <c r="I28"/>
      <c r="J28"/>
      <c r="L28"/>
      <c r="N28" s="5"/>
      <c r="Q28"/>
    </row>
    <row r="29" spans="2:17" x14ac:dyDescent="0.2">
      <c r="B29" s="9" t="s">
        <v>28</v>
      </c>
      <c r="C29" s="5" t="s">
        <v>14</v>
      </c>
      <c r="D29" s="5"/>
      <c r="F29" s="3" t="s">
        <v>15</v>
      </c>
      <c r="G29" s="3"/>
      <c r="H29" s="82">
        <v>0</v>
      </c>
      <c r="I29"/>
      <c r="J29"/>
      <c r="K29" s="3">
        <v>1</v>
      </c>
      <c r="L29"/>
      <c r="M29" s="3">
        <f t="shared" si="1"/>
        <v>0</v>
      </c>
      <c r="N29" s="5"/>
      <c r="Q29"/>
    </row>
    <row r="30" spans="2:17" x14ac:dyDescent="0.2">
      <c r="B30" s="9"/>
      <c r="C30" s="5"/>
      <c r="D30" s="5"/>
      <c r="F30" s="3"/>
      <c r="G30" s="3"/>
      <c r="H30" s="82"/>
      <c r="I30"/>
      <c r="J30"/>
      <c r="L30"/>
      <c r="N30" s="5"/>
      <c r="Q30"/>
    </row>
    <row r="31" spans="2:17" x14ac:dyDescent="0.2">
      <c r="B31" s="9" t="s">
        <v>30</v>
      </c>
      <c r="C31" s="5" t="s">
        <v>29</v>
      </c>
      <c r="D31" s="5"/>
      <c r="F31" s="82" t="s">
        <v>15</v>
      </c>
      <c r="G31" s="3"/>
      <c r="H31" s="132">
        <v>0</v>
      </c>
      <c r="I31"/>
      <c r="J31"/>
      <c r="K31" s="47">
        <f>IF(F31="2"&amp;CHAR(34),2,IF(F31="3"&amp;CHAR(34),3,IF(F31="4"&amp;CHAR(34),4,0)))</f>
        <v>2</v>
      </c>
      <c r="L31"/>
      <c r="M31" s="10">
        <f t="shared" ref="M31" si="2">K31*H31</f>
        <v>0</v>
      </c>
      <c r="N31" s="5"/>
      <c r="Q31"/>
    </row>
    <row r="32" spans="2:17" x14ac:dyDescent="0.2">
      <c r="B32" s="9"/>
      <c r="C32" s="5"/>
      <c r="D32" s="5"/>
      <c r="F32" s="3"/>
      <c r="G32" s="3"/>
      <c r="H32" s="82"/>
      <c r="I32"/>
      <c r="J32"/>
      <c r="L32"/>
      <c r="M32" s="10"/>
      <c r="N32" s="5"/>
      <c r="Q32"/>
    </row>
    <row r="33" spans="2:18" x14ac:dyDescent="0.2">
      <c r="B33" s="9" t="s">
        <v>32</v>
      </c>
      <c r="C33" s="5" t="s">
        <v>31</v>
      </c>
      <c r="D33" s="5"/>
      <c r="F33" s="82" t="s">
        <v>127</v>
      </c>
      <c r="G33" s="3"/>
      <c r="H33" s="82">
        <v>0</v>
      </c>
      <c r="I33"/>
      <c r="J33"/>
      <c r="K33" s="47">
        <f>IF(F33="3"&amp;CHAR(34),3,IF(F33="4"&amp;CHAR(34),4,0))</f>
        <v>3</v>
      </c>
      <c r="L33"/>
      <c r="M33" s="10">
        <f>K33*H33</f>
        <v>0</v>
      </c>
      <c r="N33" s="5"/>
      <c r="Q33"/>
    </row>
    <row r="34" spans="2:18" x14ac:dyDescent="0.2">
      <c r="B34" s="9"/>
      <c r="C34" s="5"/>
      <c r="D34" s="5"/>
      <c r="F34" s="3"/>
      <c r="G34" s="3"/>
      <c r="H34" s="82"/>
      <c r="I34"/>
      <c r="J34"/>
      <c r="L34"/>
      <c r="N34" s="5"/>
      <c r="Q34"/>
    </row>
    <row r="35" spans="2:18" x14ac:dyDescent="0.2">
      <c r="B35" s="9" t="s">
        <v>35</v>
      </c>
      <c r="C35" s="5" t="s">
        <v>33</v>
      </c>
      <c r="D35" s="5"/>
      <c r="F35" s="10" t="s">
        <v>9</v>
      </c>
      <c r="G35" s="10"/>
      <c r="H35" s="81" t="s">
        <v>34</v>
      </c>
      <c r="I35"/>
      <c r="J35"/>
      <c r="K35" s="10" t="s">
        <v>22</v>
      </c>
      <c r="L35"/>
      <c r="M35" s="3">
        <f t="shared" si="1"/>
        <v>0</v>
      </c>
      <c r="N35" s="5"/>
      <c r="Q35"/>
    </row>
    <row r="36" spans="2:18" x14ac:dyDescent="0.2">
      <c r="B36" s="9"/>
      <c r="C36" s="5"/>
      <c r="D36" s="5"/>
      <c r="F36" s="10"/>
      <c r="G36" s="10"/>
      <c r="H36" s="83"/>
      <c r="I36"/>
      <c r="J36"/>
      <c r="L36"/>
      <c r="N36" s="5"/>
      <c r="Q36"/>
    </row>
    <row r="37" spans="2:18" x14ac:dyDescent="0.2">
      <c r="B37" s="9" t="s">
        <v>45</v>
      </c>
      <c r="C37" s="5" t="s">
        <v>44</v>
      </c>
      <c r="D37" s="5"/>
      <c r="F37" s="10" t="s">
        <v>9</v>
      </c>
      <c r="G37" s="10"/>
      <c r="H37" s="81" t="s">
        <v>34</v>
      </c>
      <c r="I37"/>
      <c r="J37"/>
      <c r="K37" s="10" t="s">
        <v>22</v>
      </c>
      <c r="L37"/>
      <c r="M37" s="3">
        <f t="shared" si="1"/>
        <v>0</v>
      </c>
      <c r="N37" s="5"/>
      <c r="Q37"/>
    </row>
    <row r="38" spans="2:18" x14ac:dyDescent="0.2">
      <c r="B38" s="9"/>
      <c r="C38" s="5"/>
      <c r="D38" s="5"/>
      <c r="F38" s="10"/>
      <c r="G38" s="10"/>
      <c r="H38" s="83"/>
      <c r="I38"/>
      <c r="J38"/>
      <c r="L38"/>
      <c r="N38" s="5"/>
      <c r="Q38"/>
    </row>
    <row r="39" spans="2:18" x14ac:dyDescent="0.2">
      <c r="B39" s="9" t="s">
        <v>47</v>
      </c>
      <c r="C39" s="5" t="s">
        <v>46</v>
      </c>
      <c r="D39" s="5"/>
      <c r="F39" s="10" t="s">
        <v>9</v>
      </c>
      <c r="G39" s="10"/>
      <c r="H39" s="81" t="s">
        <v>34</v>
      </c>
      <c r="I39"/>
      <c r="J39"/>
      <c r="K39" s="10" t="s">
        <v>55</v>
      </c>
      <c r="L39"/>
      <c r="M39" s="3">
        <f t="shared" si="1"/>
        <v>0</v>
      </c>
      <c r="N39" s="5"/>
      <c r="Q39"/>
    </row>
    <row r="40" spans="2:18" x14ac:dyDescent="0.2">
      <c r="B40" s="9"/>
      <c r="C40" s="5"/>
      <c r="D40" s="5"/>
      <c r="F40" s="10"/>
      <c r="G40" s="10"/>
      <c r="H40" s="83"/>
      <c r="I40"/>
      <c r="J40"/>
      <c r="L40"/>
      <c r="N40" s="5"/>
      <c r="Q40"/>
    </row>
    <row r="41" spans="2:18" x14ac:dyDescent="0.2">
      <c r="B41" s="9" t="s">
        <v>48</v>
      </c>
      <c r="C41" s="5" t="s">
        <v>36</v>
      </c>
      <c r="D41" s="5"/>
      <c r="F41" s="3" t="s">
        <v>19</v>
      </c>
      <c r="G41" s="3"/>
      <c r="H41" s="82">
        <v>0</v>
      </c>
      <c r="I41"/>
      <c r="J41"/>
      <c r="K41" s="3">
        <v>0</v>
      </c>
      <c r="L41"/>
      <c r="M41" s="3">
        <f>K41*H41</f>
        <v>0</v>
      </c>
      <c r="N41" s="15"/>
      <c r="Q41"/>
    </row>
    <row r="42" spans="2:18" x14ac:dyDescent="0.2">
      <c r="B42" s="9"/>
      <c r="C42" s="5"/>
      <c r="D42" s="5"/>
      <c r="F42" s="3"/>
      <c r="G42" s="3"/>
      <c r="H42" s="82"/>
      <c r="I42"/>
      <c r="J42"/>
      <c r="L42"/>
      <c r="N42" s="15"/>
      <c r="Q42"/>
    </row>
    <row r="43" spans="2:18" ht="13.5" thickBot="1" x14ac:dyDescent="0.25">
      <c r="B43" s="9" t="s">
        <v>50</v>
      </c>
      <c r="C43" s="5" t="s">
        <v>49</v>
      </c>
      <c r="D43" s="5"/>
      <c r="F43" s="3" t="s">
        <v>15</v>
      </c>
      <c r="G43" s="3"/>
      <c r="H43" s="82">
        <v>0</v>
      </c>
      <c r="I43"/>
      <c r="J43"/>
      <c r="K43" s="3">
        <v>0</v>
      </c>
      <c r="L43"/>
      <c r="M43" s="3">
        <f t="shared" si="1"/>
        <v>0</v>
      </c>
      <c r="N43" s="15"/>
      <c r="Q43"/>
    </row>
    <row r="44" spans="2:18" ht="13.5" thickBot="1" x14ac:dyDescent="0.25">
      <c r="B44" s="9"/>
      <c r="C44" s="5"/>
      <c r="D44" s="5"/>
      <c r="F44" s="3"/>
      <c r="G44" s="3"/>
      <c r="I44"/>
      <c r="J44"/>
      <c r="L44"/>
      <c r="M44" s="22">
        <f>SUM(M15:M43)</f>
        <v>0</v>
      </c>
      <c r="N44" s="15"/>
      <c r="Q44"/>
    </row>
    <row r="45" spans="2:18" ht="13.5" thickTop="1" x14ac:dyDescent="0.2">
      <c r="B45" s="9" t="s">
        <v>71</v>
      </c>
      <c r="C45" s="46" t="s">
        <v>130</v>
      </c>
      <c r="D45" s="5"/>
      <c r="F45" s="3"/>
      <c r="G45" s="3"/>
      <c r="H45" s="16">
        <v>1</v>
      </c>
      <c r="I45"/>
      <c r="J45"/>
      <c r="K45" s="16">
        <f>IF(Lists!D6=2,1,IF(Lists!D6=3,1.25,IF(Lists!D6=4,1.5,0)))</f>
        <v>1.5</v>
      </c>
      <c r="L45" s="80" t="s">
        <v>52</v>
      </c>
      <c r="M45" s="3">
        <f>M44*H45</f>
        <v>0</v>
      </c>
      <c r="N45" s="15"/>
      <c r="Q45"/>
    </row>
    <row r="46" spans="2:18" x14ac:dyDescent="0.2">
      <c r="B46" s="9"/>
      <c r="C46" s="5"/>
      <c r="D46" s="5"/>
      <c r="F46" s="3"/>
      <c r="G46" s="3"/>
      <c r="R46" s="5"/>
    </row>
    <row r="47" spans="2:18" ht="18" x14ac:dyDescent="0.25">
      <c r="B47" s="9"/>
      <c r="C47" s="5"/>
      <c r="D47" s="37" t="s">
        <v>11</v>
      </c>
      <c r="E47" s="37"/>
      <c r="F47" s="38"/>
      <c r="G47" s="38"/>
      <c r="H47" s="38"/>
      <c r="I47" s="38"/>
      <c r="J47" s="38"/>
      <c r="R47" s="5"/>
    </row>
    <row r="48" spans="2:18" ht="18" x14ac:dyDescent="0.25">
      <c r="B48" s="9"/>
      <c r="D48" s="39">
        <f>IF(OR(AND(H15&gt;0,K15=0),AND(H31&gt;0,K31=0),AND(H33&gt;0,K33=0)),"Error",M45 * 3 *12)</f>
        <v>0</v>
      </c>
      <c r="E48" s="40" t="s">
        <v>12</v>
      </c>
      <c r="G48" s="38"/>
      <c r="H48" s="70"/>
      <c r="I48" s="60"/>
      <c r="J48" s="60"/>
      <c r="K48" s="17"/>
      <c r="L48" s="17"/>
      <c r="M48" s="17"/>
      <c r="N48" s="48"/>
      <c r="O48" s="48"/>
    </row>
    <row r="49" spans="2:20" x14ac:dyDescent="0.2">
      <c r="B49" s="9"/>
    </row>
    <row r="50" spans="2:20" x14ac:dyDescent="0.2">
      <c r="B50" s="41"/>
      <c r="C50" s="42"/>
      <c r="D50" s="23"/>
      <c r="E50" s="23"/>
      <c r="F50" s="23"/>
      <c r="G50" s="23"/>
      <c r="H50" s="24"/>
      <c r="I50" s="24"/>
      <c r="J50" s="24"/>
      <c r="K50" s="24"/>
      <c r="L50" s="24"/>
      <c r="M50" s="24"/>
      <c r="N50" s="23"/>
      <c r="O50" s="23"/>
      <c r="P50" s="23"/>
      <c r="Q50" s="24"/>
      <c r="R50" s="24"/>
    </row>
    <row r="51" spans="2:20" ht="12.6" customHeight="1" x14ac:dyDescent="0.2">
      <c r="B51" s="9"/>
      <c r="C51" s="5"/>
      <c r="D51" s="5" t="s">
        <v>37</v>
      </c>
      <c r="F51" t="s">
        <v>40</v>
      </c>
      <c r="M51" s="14" t="s">
        <v>53</v>
      </c>
    </row>
    <row r="52" spans="2:20" x14ac:dyDescent="0.2">
      <c r="B52" s="8"/>
      <c r="C52" s="5"/>
      <c r="D52" s="11">
        <f>$D$48</f>
        <v>0</v>
      </c>
      <c r="E52" s="3" t="s">
        <v>38</v>
      </c>
      <c r="F52" s="3">
        <v>0.75</v>
      </c>
      <c r="G52" t="s">
        <v>39</v>
      </c>
      <c r="H52" s="11">
        <f>D52*F52</f>
        <v>0</v>
      </c>
      <c r="L52" s="3" t="s">
        <v>41</v>
      </c>
      <c r="M52" s="3">
        <v>9</v>
      </c>
      <c r="N52" s="3" t="s">
        <v>39</v>
      </c>
      <c r="O52" s="56">
        <f>H52/M52</f>
        <v>0</v>
      </c>
      <c r="P52" s="57" t="s">
        <v>43</v>
      </c>
      <c r="Q52" s="58">
        <f>O52*2</f>
        <v>0</v>
      </c>
      <c r="R52" s="59" t="s">
        <v>42</v>
      </c>
    </row>
    <row r="53" spans="2:20" x14ac:dyDescent="0.2">
      <c r="D53" s="5"/>
      <c r="N53" s="35"/>
    </row>
    <row r="54" spans="2:20" x14ac:dyDescent="0.2">
      <c r="B54" s="89" t="s">
        <v>38</v>
      </c>
      <c r="C54" s="90" t="s">
        <v>51</v>
      </c>
      <c r="D54" s="91" t="s">
        <v>68</v>
      </c>
      <c r="E54" s="92"/>
      <c r="F54" s="92"/>
      <c r="G54" s="92"/>
      <c r="H54" s="93"/>
      <c r="I54" s="93"/>
      <c r="J54" s="93"/>
      <c r="K54" s="93"/>
      <c r="L54" s="93"/>
      <c r="M54" s="93"/>
      <c r="N54" s="92"/>
      <c r="O54" s="92"/>
      <c r="P54" s="92"/>
      <c r="Q54" s="93"/>
      <c r="R54" s="94"/>
    </row>
    <row r="55" spans="2:20" x14ac:dyDescent="0.2">
      <c r="B55" s="95"/>
      <c r="C55" s="32"/>
      <c r="D55" s="65" t="s">
        <v>72</v>
      </c>
      <c r="E55" s="32"/>
      <c r="F55" s="32"/>
      <c r="G55" s="32"/>
      <c r="H55" s="20"/>
      <c r="I55" s="20"/>
      <c r="J55" s="20"/>
      <c r="K55" s="20"/>
      <c r="L55" s="20"/>
      <c r="M55" s="20"/>
      <c r="N55" s="32"/>
      <c r="O55" s="32"/>
      <c r="P55" s="32"/>
      <c r="Q55" s="20"/>
      <c r="R55" s="96"/>
    </row>
    <row r="56" spans="2:20" x14ac:dyDescent="0.2">
      <c r="B56" s="97"/>
      <c r="C56" s="23"/>
      <c r="D56" s="98" t="s">
        <v>73</v>
      </c>
      <c r="E56" s="23"/>
      <c r="F56" s="23"/>
      <c r="G56" s="23"/>
      <c r="H56" s="24"/>
      <c r="I56" s="24"/>
      <c r="J56" s="24"/>
      <c r="K56" s="24"/>
      <c r="L56" s="24"/>
      <c r="M56" s="24"/>
      <c r="N56" s="23"/>
      <c r="O56" s="23"/>
      <c r="P56" s="23"/>
      <c r="Q56" s="24"/>
      <c r="R56" s="99"/>
    </row>
    <row r="57" spans="2:20" x14ac:dyDescent="0.2">
      <c r="B57" s="32"/>
      <c r="C57" s="32"/>
      <c r="D57" s="65"/>
      <c r="E57" s="32"/>
      <c r="F57" s="32"/>
      <c r="G57" s="32"/>
      <c r="H57" s="20"/>
      <c r="I57" s="20"/>
      <c r="J57" s="20"/>
      <c r="K57" s="20"/>
      <c r="L57" s="20"/>
      <c r="M57" s="20"/>
      <c r="N57" s="32"/>
      <c r="O57" s="32"/>
      <c r="P57" s="32"/>
      <c r="Q57" s="20"/>
      <c r="R57" s="32"/>
      <c r="T57" s="14"/>
    </row>
    <row r="58" spans="2:20" ht="13.5" thickBot="1" x14ac:dyDescent="0.25">
      <c r="B58" s="36" t="s">
        <v>56</v>
      </c>
      <c r="C58" s="25"/>
      <c r="D58" s="25"/>
      <c r="E58" s="25"/>
      <c r="F58" s="25"/>
      <c r="G58" s="25"/>
      <c r="H58" s="26"/>
      <c r="I58" s="26"/>
      <c r="J58" s="26"/>
      <c r="K58" s="26"/>
      <c r="L58" s="26"/>
      <c r="M58" s="26"/>
      <c r="N58" s="25"/>
      <c r="O58" s="25"/>
      <c r="P58" s="25"/>
      <c r="Q58" s="26"/>
      <c r="R58" s="25"/>
    </row>
    <row r="59" spans="2:20" x14ac:dyDescent="0.2">
      <c r="B59" s="27"/>
      <c r="C59" s="28"/>
      <c r="D59" s="45" t="s">
        <v>67</v>
      </c>
      <c r="E59" s="28"/>
      <c r="F59" s="28"/>
      <c r="G59" s="28"/>
      <c r="H59" s="29"/>
      <c r="I59" s="29"/>
      <c r="J59" s="29"/>
      <c r="K59" s="29"/>
      <c r="L59" s="29"/>
      <c r="M59" s="29"/>
      <c r="N59" s="28"/>
      <c r="O59" s="28"/>
      <c r="P59" s="28"/>
      <c r="Q59" s="29"/>
      <c r="R59" s="30"/>
    </row>
    <row r="60" spans="2:20" x14ac:dyDescent="0.2">
      <c r="B60" s="31"/>
      <c r="C60" s="32" t="s">
        <v>54</v>
      </c>
      <c r="D60" s="32"/>
      <c r="E60" s="32"/>
      <c r="F60" s="32"/>
      <c r="G60" s="32"/>
      <c r="H60" s="20"/>
      <c r="I60" s="20"/>
      <c r="J60" s="20"/>
      <c r="K60" s="20"/>
      <c r="L60" s="20"/>
      <c r="M60" s="20"/>
      <c r="N60" s="32"/>
      <c r="O60" s="32"/>
      <c r="P60" s="32"/>
      <c r="Q60" s="20"/>
      <c r="R60" s="33"/>
    </row>
    <row r="61" spans="2:20" x14ac:dyDescent="0.2">
      <c r="B61" s="31" t="s">
        <v>57</v>
      </c>
      <c r="C61" s="84">
        <v>0</v>
      </c>
      <c r="D61" s="69"/>
      <c r="E61" s="32"/>
      <c r="F61" s="43" t="s">
        <v>64</v>
      </c>
      <c r="G61" s="85"/>
      <c r="H61" s="139" t="s">
        <v>65</v>
      </c>
      <c r="I61" s="20"/>
      <c r="J61" s="20"/>
      <c r="K61" s="20"/>
      <c r="L61" s="20"/>
      <c r="M61" s="20"/>
      <c r="N61" s="32"/>
      <c r="O61" s="32"/>
      <c r="P61" s="32"/>
      <c r="Q61" s="20"/>
      <c r="R61" s="33"/>
    </row>
    <row r="62" spans="2:20" x14ac:dyDescent="0.2">
      <c r="B62" s="31" t="s">
        <v>58</v>
      </c>
      <c r="C62" s="100">
        <v>25</v>
      </c>
      <c r="D62" s="69"/>
      <c r="E62" s="32"/>
      <c r="F62" s="65"/>
      <c r="G62" s="32"/>
      <c r="H62" s="20"/>
      <c r="I62" s="20"/>
      <c r="J62" s="20"/>
      <c r="K62" s="20"/>
      <c r="L62" s="20"/>
      <c r="M62" s="20"/>
      <c r="N62" s="32"/>
      <c r="O62" s="32"/>
      <c r="P62" s="32"/>
      <c r="Q62" s="20"/>
      <c r="R62" s="33"/>
    </row>
    <row r="63" spans="2:20" x14ac:dyDescent="0.2">
      <c r="B63" s="31" t="s">
        <v>59</v>
      </c>
      <c r="C63" s="84">
        <v>0</v>
      </c>
      <c r="D63" s="32"/>
      <c r="E63" s="32"/>
      <c r="F63" s="32"/>
      <c r="G63" s="32"/>
      <c r="H63" s="20"/>
      <c r="I63" s="20"/>
      <c r="J63" s="20"/>
      <c r="K63" s="20"/>
      <c r="L63" s="20"/>
      <c r="M63" s="20"/>
      <c r="N63" s="32"/>
      <c r="O63" s="32"/>
      <c r="P63" s="32"/>
      <c r="Q63" s="20"/>
      <c r="R63" s="33"/>
    </row>
    <row r="64" spans="2:20" x14ac:dyDescent="0.2">
      <c r="B64" s="31" t="s">
        <v>60</v>
      </c>
      <c r="C64" s="100">
        <v>0.75</v>
      </c>
      <c r="D64" s="32"/>
      <c r="E64" s="32"/>
      <c r="F64" s="32"/>
      <c r="G64" s="32"/>
      <c r="H64" s="20"/>
      <c r="I64" s="20"/>
      <c r="J64" s="20"/>
      <c r="K64" s="20"/>
      <c r="L64" s="20"/>
      <c r="M64" s="20"/>
      <c r="N64" s="32"/>
      <c r="O64" s="32"/>
      <c r="P64" s="32"/>
      <c r="Q64" s="20"/>
      <c r="R64" s="33"/>
    </row>
    <row r="65" spans="2:18" x14ac:dyDescent="0.2">
      <c r="B65" s="31" t="s">
        <v>66</v>
      </c>
      <c r="C65" s="32"/>
      <c r="D65" s="32"/>
      <c r="E65" s="32"/>
      <c r="F65" s="32"/>
      <c r="G65" s="32"/>
      <c r="H65" s="20"/>
      <c r="I65" s="20"/>
      <c r="J65" s="20"/>
      <c r="K65" s="20"/>
      <c r="L65" s="20"/>
      <c r="M65" s="20"/>
      <c r="N65" s="32"/>
      <c r="O65" s="61">
        <f>C61*C62*(C63/12)*C64</f>
        <v>0</v>
      </c>
      <c r="P65" s="32" t="s">
        <v>61</v>
      </c>
      <c r="Q65" s="20"/>
      <c r="R65" s="33"/>
    </row>
    <row r="66" spans="2:18" ht="13.5" thickBot="1" x14ac:dyDescent="0.25">
      <c r="B66" s="122"/>
      <c r="C66" s="34"/>
      <c r="D66" s="34"/>
      <c r="E66" s="34"/>
      <c r="F66" s="34"/>
      <c r="G66" s="34"/>
      <c r="H66" s="21"/>
      <c r="I66" s="21"/>
      <c r="J66" s="21"/>
      <c r="K66" s="21"/>
      <c r="L66" s="21"/>
      <c r="M66" s="21"/>
      <c r="N66" s="34"/>
      <c r="O66" s="62">
        <f>(O65*F52)/M52</f>
        <v>0</v>
      </c>
      <c r="P66" s="34" t="s">
        <v>103</v>
      </c>
      <c r="Q66" s="63">
        <f>O66*2</f>
        <v>0</v>
      </c>
      <c r="R66" s="141" t="s">
        <v>42</v>
      </c>
    </row>
    <row r="67" spans="2:18" x14ac:dyDescent="0.2">
      <c r="B67" s="48"/>
      <c r="C67" s="48"/>
      <c r="D67" s="48"/>
      <c r="E67" s="48"/>
      <c r="F67" s="48"/>
      <c r="G67" s="48"/>
      <c r="H67" s="17"/>
      <c r="I67" s="17"/>
      <c r="J67" s="17"/>
      <c r="K67" s="17"/>
      <c r="L67" s="17"/>
      <c r="M67" s="17"/>
      <c r="N67" s="48"/>
      <c r="O67" s="48"/>
      <c r="P67" s="48"/>
      <c r="Q67" s="17"/>
    </row>
    <row r="68" spans="2:18" ht="13.15" customHeight="1" x14ac:dyDescent="0.2">
      <c r="B68" s="159" t="s">
        <v>132</v>
      </c>
      <c r="C68" s="159"/>
      <c r="D68" s="159"/>
      <c r="E68" s="159"/>
      <c r="F68" s="159"/>
      <c r="G68" s="159"/>
      <c r="H68" s="159"/>
      <c r="I68" s="159"/>
      <c r="J68" s="159"/>
      <c r="K68" s="159"/>
      <c r="L68" s="159"/>
      <c r="M68" s="159"/>
      <c r="N68" s="159"/>
      <c r="O68" s="159"/>
      <c r="P68" s="159"/>
      <c r="Q68" s="159"/>
      <c r="R68" s="159"/>
    </row>
    <row r="69" spans="2:18" ht="39" customHeight="1" x14ac:dyDescent="0.2">
      <c r="B69" s="159"/>
      <c r="C69" s="159"/>
      <c r="D69" s="159"/>
      <c r="E69" s="159"/>
      <c r="F69" s="159"/>
      <c r="G69" s="159"/>
      <c r="H69" s="159"/>
      <c r="I69" s="159"/>
      <c r="J69" s="159"/>
      <c r="K69" s="159"/>
      <c r="L69" s="159"/>
      <c r="M69" s="159"/>
      <c r="N69" s="159"/>
      <c r="O69" s="159"/>
      <c r="P69" s="159"/>
      <c r="Q69" s="159"/>
      <c r="R69" s="159"/>
    </row>
    <row r="70" spans="2:18" x14ac:dyDescent="0.2">
      <c r="H70"/>
      <c r="I70"/>
      <c r="J70"/>
    </row>
    <row r="71" spans="2:18" x14ac:dyDescent="0.2">
      <c r="B71" s="155"/>
      <c r="C71" s="155"/>
      <c r="D71" s="155"/>
      <c r="E71" s="155"/>
      <c r="F71" s="155"/>
      <c r="G71" s="155"/>
      <c r="H71" s="155"/>
      <c r="I71" s="155"/>
      <c r="J71" s="155"/>
    </row>
    <row r="72" spans="2:18" x14ac:dyDescent="0.2">
      <c r="B72" s="156"/>
      <c r="C72" s="156"/>
      <c r="D72" s="156"/>
      <c r="E72" s="156"/>
      <c r="F72" s="156"/>
      <c r="G72" s="156"/>
      <c r="H72" s="156"/>
      <c r="I72" s="156"/>
      <c r="J72" s="156"/>
      <c r="L72" s="24"/>
      <c r="M72" s="24"/>
      <c r="N72" s="23"/>
      <c r="O72" s="23"/>
      <c r="P72" s="23"/>
      <c r="Q72" s="24"/>
      <c r="R72" s="23"/>
    </row>
    <row r="73" spans="2:18" ht="14.25" x14ac:dyDescent="0.2">
      <c r="B73" s="124" t="s">
        <v>133</v>
      </c>
      <c r="H73"/>
      <c r="I73"/>
      <c r="J73"/>
    </row>
    <row r="74" spans="2:18" x14ac:dyDescent="0.2">
      <c r="H74"/>
      <c r="I74"/>
      <c r="J74"/>
    </row>
    <row r="75" spans="2:18" x14ac:dyDescent="0.2">
      <c r="B75" s="155"/>
      <c r="C75" s="155"/>
      <c r="D75" s="155"/>
      <c r="E75" s="155"/>
      <c r="F75" s="155"/>
      <c r="G75" s="155"/>
      <c r="H75" s="155"/>
      <c r="I75" s="155"/>
      <c r="J75" s="155"/>
    </row>
    <row r="76" spans="2:18" x14ac:dyDescent="0.2">
      <c r="B76" s="156"/>
      <c r="C76" s="156"/>
      <c r="D76" s="156"/>
      <c r="E76" s="156"/>
      <c r="F76" s="156"/>
      <c r="G76" s="156"/>
      <c r="H76" s="156"/>
      <c r="I76" s="156"/>
      <c r="J76" s="156"/>
      <c r="L76" s="24"/>
      <c r="M76" s="24"/>
      <c r="N76" s="23"/>
      <c r="O76" s="23"/>
      <c r="P76" s="23"/>
      <c r="Q76" s="24"/>
      <c r="R76" s="23"/>
    </row>
    <row r="77" spans="2:18" ht="14.25" x14ac:dyDescent="0.2">
      <c r="B77" s="124" t="s">
        <v>134</v>
      </c>
      <c r="G77" s="125"/>
      <c r="H77"/>
      <c r="I77"/>
      <c r="J77" s="125" t="s">
        <v>135</v>
      </c>
      <c r="R77" s="8" t="s">
        <v>135</v>
      </c>
    </row>
    <row r="78" spans="2:18" x14ac:dyDescent="0.2">
      <c r="B78" s="35"/>
      <c r="H78"/>
      <c r="I78"/>
      <c r="J78"/>
    </row>
    <row r="79" spans="2:18" ht="13.15" customHeight="1" x14ac:dyDescent="0.2">
      <c r="B79" s="159" t="s">
        <v>136</v>
      </c>
      <c r="C79" s="159"/>
      <c r="D79" s="159"/>
      <c r="E79" s="159"/>
      <c r="F79" s="159"/>
      <c r="G79" s="159"/>
      <c r="H79" s="159"/>
      <c r="I79" s="159"/>
      <c r="J79" s="159"/>
      <c r="K79" s="159"/>
      <c r="L79" s="159"/>
      <c r="M79" s="159"/>
      <c r="N79" s="159"/>
      <c r="O79" s="159"/>
      <c r="P79" s="159"/>
      <c r="Q79" s="159"/>
      <c r="R79" s="159"/>
    </row>
    <row r="80" spans="2:18" ht="13.15" customHeight="1" x14ac:dyDescent="0.2">
      <c r="B80" s="159"/>
      <c r="C80" s="159"/>
      <c r="D80" s="159"/>
      <c r="E80" s="159"/>
      <c r="F80" s="159"/>
      <c r="G80" s="159"/>
      <c r="H80" s="159"/>
      <c r="I80" s="159"/>
      <c r="J80" s="159"/>
      <c r="K80" s="159"/>
      <c r="L80" s="159"/>
      <c r="M80" s="159"/>
      <c r="N80" s="159"/>
      <c r="O80" s="159"/>
      <c r="P80" s="159"/>
      <c r="Q80" s="159"/>
      <c r="R80" s="159"/>
    </row>
    <row r="81" spans="2:18" ht="53.45" customHeight="1" x14ac:dyDescent="0.2">
      <c r="B81" s="159"/>
      <c r="C81" s="159"/>
      <c r="D81" s="159"/>
      <c r="E81" s="159"/>
      <c r="F81" s="159"/>
      <c r="G81" s="159"/>
      <c r="H81" s="159"/>
      <c r="I81" s="159"/>
      <c r="J81" s="159"/>
      <c r="K81" s="159"/>
      <c r="L81" s="159"/>
      <c r="M81" s="159"/>
      <c r="N81" s="159"/>
      <c r="O81" s="159"/>
      <c r="P81" s="159"/>
      <c r="Q81" s="159"/>
      <c r="R81" s="159"/>
    </row>
    <row r="82" spans="2:18" x14ac:dyDescent="0.2">
      <c r="B82" s="35"/>
      <c r="H82"/>
      <c r="I82"/>
      <c r="J82"/>
    </row>
    <row r="83" spans="2:18" x14ac:dyDescent="0.2">
      <c r="B83" s="160"/>
      <c r="C83" s="160"/>
      <c r="D83" s="160"/>
      <c r="E83" s="160"/>
      <c r="F83" s="160"/>
      <c r="G83" s="160"/>
      <c r="H83" s="155"/>
      <c r="I83" s="155"/>
      <c r="J83" s="155"/>
    </row>
    <row r="84" spans="2:18" x14ac:dyDescent="0.2">
      <c r="B84" s="156"/>
      <c r="C84" s="156"/>
      <c r="D84" s="156"/>
      <c r="E84" s="156"/>
      <c r="F84" s="156"/>
      <c r="G84" s="156"/>
      <c r="H84" s="156"/>
      <c r="I84" s="156"/>
      <c r="J84" s="156"/>
      <c r="L84" s="24"/>
      <c r="M84" s="24"/>
      <c r="N84" s="23"/>
      <c r="O84" s="23"/>
      <c r="P84" s="23"/>
      <c r="Q84" s="24"/>
      <c r="R84" s="23"/>
    </row>
    <row r="85" spans="2:18" x14ac:dyDescent="0.2">
      <c r="B85" s="35" t="s">
        <v>137</v>
      </c>
      <c r="H85"/>
      <c r="I85"/>
      <c r="J85" s="126" t="s">
        <v>138</v>
      </c>
      <c r="Q85" s="3" t="s">
        <v>138</v>
      </c>
    </row>
  </sheetData>
  <mergeCells count="14">
    <mergeCell ref="B83:G84"/>
    <mergeCell ref="H83:J84"/>
    <mergeCell ref="B68:R69"/>
    <mergeCell ref="B79:R81"/>
    <mergeCell ref="B2:R2"/>
    <mergeCell ref="B71:J72"/>
    <mergeCell ref="B75:E76"/>
    <mergeCell ref="F75:J76"/>
    <mergeCell ref="B7:O7"/>
    <mergeCell ref="D4:O4"/>
    <mergeCell ref="B10:O10"/>
    <mergeCell ref="B8:O8"/>
    <mergeCell ref="B9:O9"/>
    <mergeCell ref="B11:O11"/>
  </mergeCells>
  <phoneticPr fontId="5" type="noConversion"/>
  <printOptions horizontalCentered="1"/>
  <pageMargins left="0.25" right="0.25" top="1" bottom="0.5" header="0.5" footer="0.5"/>
  <pageSetup scale="80"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Lists!$A$2:$A$3</xm:f>
          </x14:formula1>
          <xm:sqref>F15</xm:sqref>
        </x14:dataValidation>
        <x14:dataValidation type="list" allowBlank="1" showInputMessage="1" showErrorMessage="1" xr:uid="{00000000-0002-0000-0200-000001000000}">
          <x14:formula1>
            <xm:f>Lists!$B$2:$B$4</xm:f>
          </x14:formula1>
          <xm:sqref>F31</xm:sqref>
        </x14:dataValidation>
        <x14:dataValidation type="list" allowBlank="1" showInputMessage="1" showErrorMessage="1" xr:uid="{00000000-0002-0000-0200-000002000000}">
          <x14:formula1>
            <xm:f>Lists!$C$2:$C$3</xm:f>
          </x14:formula1>
          <xm:sqref>F33</xm:sqref>
        </x14:dataValidation>
        <x14:dataValidation type="list" allowBlank="1" showInputMessage="1" showErrorMessage="1" xr:uid="{00000000-0002-0000-0200-000003000000}">
          <x14:formula1>
            <xm:f>Lists!$D$2:$D$4</xm:f>
          </x14:formula1>
          <xm:sqref>H45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Q68"/>
  <sheetViews>
    <sheetView showGridLines="0" topLeftCell="A31" workbookViewId="0">
      <selection activeCell="M49" sqref="M49"/>
    </sheetView>
  </sheetViews>
  <sheetFormatPr defaultRowHeight="12.75" x14ac:dyDescent="0.2"/>
  <cols>
    <col min="4" max="4" width="11.42578125" bestFit="1" customWidth="1"/>
    <col min="7" max="7" width="10.42578125" customWidth="1"/>
    <col min="9" max="9" width="9.140625" bestFit="1" customWidth="1"/>
  </cols>
  <sheetData>
    <row r="2" spans="2:17" ht="15.75" x14ac:dyDescent="0.25">
      <c r="B2" s="165" t="s">
        <v>156</v>
      </c>
      <c r="C2" s="165"/>
      <c r="D2" s="165"/>
      <c r="E2" s="165"/>
      <c r="F2" s="165"/>
      <c r="G2" s="165"/>
      <c r="H2" s="165"/>
      <c r="I2" s="165"/>
      <c r="J2" s="165"/>
      <c r="K2" s="140"/>
      <c r="L2" s="140"/>
      <c r="M2" s="140"/>
      <c r="N2" s="140"/>
      <c r="O2" s="140"/>
      <c r="P2" s="140"/>
      <c r="Q2" s="140"/>
    </row>
    <row r="4" spans="2:17" ht="18" x14ac:dyDescent="0.25">
      <c r="B4" s="121" t="s">
        <v>62</v>
      </c>
      <c r="C4" s="2"/>
      <c r="D4" s="156"/>
      <c r="E4" s="156"/>
      <c r="F4" s="156"/>
      <c r="G4" s="156"/>
      <c r="H4" s="156"/>
      <c r="I4" s="156"/>
      <c r="J4" s="156"/>
    </row>
    <row r="5" spans="2:17" x14ac:dyDescent="0.2">
      <c r="C5" s="2"/>
      <c r="G5" s="123"/>
    </row>
    <row r="6" spans="2:17" ht="17.45" customHeight="1" x14ac:dyDescent="0.2">
      <c r="B6" s="143" t="s">
        <v>129</v>
      </c>
      <c r="C6" s="144"/>
      <c r="D6" s="144"/>
      <c r="E6" s="144"/>
      <c r="F6" s="144"/>
      <c r="G6" s="144"/>
      <c r="H6" s="144"/>
      <c r="I6" s="144"/>
      <c r="J6" s="145"/>
      <c r="K6" s="114"/>
      <c r="L6" s="44"/>
      <c r="M6" s="44"/>
      <c r="N6" s="44"/>
      <c r="O6" s="44"/>
    </row>
    <row r="7" spans="2:17" ht="13.15" customHeight="1" x14ac:dyDescent="0.2">
      <c r="B7" s="146" t="s">
        <v>142</v>
      </c>
      <c r="C7" s="147"/>
      <c r="D7" s="147"/>
      <c r="E7" s="147"/>
      <c r="F7" s="147"/>
      <c r="G7" s="147"/>
      <c r="H7" s="147"/>
      <c r="I7" s="147"/>
      <c r="J7" s="148"/>
      <c r="K7" s="118"/>
      <c r="L7" s="115"/>
      <c r="M7" s="115"/>
      <c r="N7" s="115"/>
      <c r="O7" s="115"/>
    </row>
    <row r="8" spans="2:17" x14ac:dyDescent="0.2">
      <c r="B8" s="149" t="s">
        <v>143</v>
      </c>
      <c r="C8" s="150"/>
      <c r="D8" s="150"/>
      <c r="E8" s="150"/>
      <c r="F8" s="150"/>
      <c r="G8" s="150"/>
      <c r="H8" s="150"/>
      <c r="I8" s="150"/>
      <c r="J8" s="151"/>
      <c r="K8" s="114"/>
      <c r="L8" s="44"/>
      <c r="M8" s="44"/>
      <c r="N8" s="44"/>
      <c r="O8" s="44"/>
    </row>
    <row r="9" spans="2:17" x14ac:dyDescent="0.2">
      <c r="B9" s="152" t="s">
        <v>144</v>
      </c>
      <c r="C9" s="153"/>
      <c r="D9" s="153"/>
      <c r="E9" s="153"/>
      <c r="F9" s="153"/>
      <c r="G9" s="153"/>
      <c r="H9" s="153"/>
      <c r="I9" s="153"/>
      <c r="J9" s="154"/>
      <c r="K9" s="116"/>
      <c r="L9" s="117"/>
      <c r="M9" s="117"/>
      <c r="N9" s="117"/>
      <c r="O9" s="117"/>
    </row>
    <row r="10" spans="2:17" x14ac:dyDescent="0.2">
      <c r="C10" s="2"/>
      <c r="F10" s="35"/>
      <c r="I10" s="79"/>
    </row>
    <row r="11" spans="2:17" x14ac:dyDescent="0.2">
      <c r="B11" s="49" t="s">
        <v>74</v>
      </c>
    </row>
    <row r="12" spans="2:17" x14ac:dyDescent="0.2">
      <c r="B12" s="35" t="s">
        <v>75</v>
      </c>
      <c r="D12" s="104">
        <f>F12*H12</f>
        <v>0</v>
      </c>
      <c r="E12" s="35" t="s">
        <v>109</v>
      </c>
      <c r="F12" s="103">
        <v>0</v>
      </c>
      <c r="G12" t="s">
        <v>104</v>
      </c>
      <c r="H12" s="135">
        <v>1.33</v>
      </c>
    </row>
    <row r="13" spans="2:17" x14ac:dyDescent="0.2">
      <c r="B13" s="35" t="s">
        <v>76</v>
      </c>
      <c r="D13" s="103">
        <v>6</v>
      </c>
      <c r="E13" s="35" t="s">
        <v>61</v>
      </c>
    </row>
    <row r="14" spans="2:17" x14ac:dyDescent="0.2">
      <c r="B14" s="35" t="s">
        <v>77</v>
      </c>
      <c r="D14" s="133">
        <v>2.5</v>
      </c>
      <c r="E14" s="35" t="s">
        <v>108</v>
      </c>
    </row>
    <row r="15" spans="2:17" x14ac:dyDescent="0.2">
      <c r="B15" s="35" t="s">
        <v>78</v>
      </c>
      <c r="D15" s="134">
        <v>1</v>
      </c>
      <c r="E15" s="35" t="s">
        <v>110</v>
      </c>
    </row>
    <row r="17" spans="2:10" x14ac:dyDescent="0.2">
      <c r="B17" s="2" t="s">
        <v>79</v>
      </c>
      <c r="C17" s="2"/>
      <c r="D17" s="136">
        <f>(D12*D13*D14*D15)</f>
        <v>0</v>
      </c>
      <c r="E17" s="2" t="s">
        <v>61</v>
      </c>
    </row>
    <row r="18" spans="2:10" x14ac:dyDescent="0.2">
      <c r="B18" s="35" t="s">
        <v>106</v>
      </c>
      <c r="C18" s="2"/>
      <c r="D18" s="50"/>
      <c r="E18" s="68">
        <f>(D17*0.75)/9</f>
        <v>0</v>
      </c>
      <c r="F18" t="s">
        <v>103</v>
      </c>
      <c r="G18" s="66">
        <f>E18*2</f>
        <v>0</v>
      </c>
      <c r="H18" t="s">
        <v>107</v>
      </c>
    </row>
    <row r="19" spans="2:10" ht="13.5" thickBot="1" x14ac:dyDescent="0.25">
      <c r="B19" s="67" t="s">
        <v>105</v>
      </c>
      <c r="C19" s="51"/>
      <c r="D19" s="52"/>
      <c r="E19" s="51"/>
      <c r="F19" s="53"/>
      <c r="G19" s="53"/>
      <c r="H19" s="53"/>
      <c r="I19" s="53"/>
      <c r="J19" s="53"/>
    </row>
    <row r="20" spans="2:10" ht="13.5" thickTop="1" x14ac:dyDescent="0.2"/>
    <row r="21" spans="2:10" x14ac:dyDescent="0.2">
      <c r="B21" s="35" t="s">
        <v>80</v>
      </c>
    </row>
    <row r="22" spans="2:10" x14ac:dyDescent="0.2">
      <c r="C22" s="2" t="s">
        <v>81</v>
      </c>
      <c r="D22" s="2"/>
      <c r="E22" s="2"/>
      <c r="G22" s="2" t="s">
        <v>82</v>
      </c>
    </row>
    <row r="23" spans="2:10" x14ac:dyDescent="0.2">
      <c r="C23" s="35" t="s">
        <v>83</v>
      </c>
      <c r="G23" s="48">
        <v>1.33</v>
      </c>
    </row>
    <row r="24" spans="2:10" x14ac:dyDescent="0.2">
      <c r="C24" s="35" t="s">
        <v>84</v>
      </c>
      <c r="G24" s="101">
        <v>1</v>
      </c>
    </row>
    <row r="25" spans="2:10" x14ac:dyDescent="0.2">
      <c r="C25" s="35" t="s">
        <v>85</v>
      </c>
      <c r="G25" s="48">
        <v>0.67</v>
      </c>
    </row>
    <row r="26" spans="2:10" x14ac:dyDescent="0.2">
      <c r="C26" s="35" t="s">
        <v>86</v>
      </c>
      <c r="G26" s="54">
        <v>0.5</v>
      </c>
    </row>
    <row r="27" spans="2:10" x14ac:dyDescent="0.2">
      <c r="C27" s="35" t="s">
        <v>102</v>
      </c>
      <c r="G27">
        <v>0.25</v>
      </c>
    </row>
    <row r="28" spans="2:10" x14ac:dyDescent="0.2">
      <c r="C28" s="35"/>
    </row>
    <row r="29" spans="2:10" x14ac:dyDescent="0.2">
      <c r="B29" s="35" t="s">
        <v>87</v>
      </c>
    </row>
    <row r="30" spans="2:10" x14ac:dyDescent="0.2">
      <c r="C30" s="2" t="s">
        <v>88</v>
      </c>
      <c r="D30" s="2"/>
      <c r="E30" s="2"/>
      <c r="F30" s="2"/>
      <c r="G30" s="170" t="s">
        <v>89</v>
      </c>
      <c r="H30" s="170"/>
    </row>
    <row r="31" spans="2:10" x14ac:dyDescent="0.2">
      <c r="C31" s="35" t="s">
        <v>90</v>
      </c>
      <c r="G31" s="48">
        <v>6</v>
      </c>
      <c r="H31" s="35" t="s">
        <v>61</v>
      </c>
    </row>
    <row r="32" spans="2:10" x14ac:dyDescent="0.2">
      <c r="C32" s="35" t="s">
        <v>91</v>
      </c>
      <c r="G32" s="48">
        <v>5</v>
      </c>
      <c r="H32" s="35" t="s">
        <v>61</v>
      </c>
    </row>
    <row r="33" spans="2:8" x14ac:dyDescent="0.2">
      <c r="C33" s="35" t="s">
        <v>92</v>
      </c>
      <c r="G33" s="48">
        <v>2</v>
      </c>
      <c r="H33" s="35" t="s">
        <v>61</v>
      </c>
    </row>
    <row r="34" spans="2:8" x14ac:dyDescent="0.2">
      <c r="C34" s="35" t="s">
        <v>93</v>
      </c>
      <c r="G34">
        <v>1</v>
      </c>
      <c r="H34" s="35" t="s">
        <v>61</v>
      </c>
    </row>
    <row r="36" spans="2:8" x14ac:dyDescent="0.2">
      <c r="B36" s="35" t="s">
        <v>94</v>
      </c>
    </row>
    <row r="37" spans="2:8" x14ac:dyDescent="0.2">
      <c r="C37" s="35" t="s">
        <v>95</v>
      </c>
    </row>
    <row r="38" spans="2:8" x14ac:dyDescent="0.2">
      <c r="D38" s="35" t="s">
        <v>96</v>
      </c>
      <c r="G38" s="48">
        <v>2.5</v>
      </c>
      <c r="H38" s="35" t="s">
        <v>97</v>
      </c>
    </row>
    <row r="39" spans="2:8" x14ac:dyDescent="0.2">
      <c r="C39" s="35" t="s">
        <v>92</v>
      </c>
      <c r="G39" s="48">
        <v>1.5</v>
      </c>
      <c r="H39" s="35" t="s">
        <v>97</v>
      </c>
    </row>
    <row r="41" spans="2:8" x14ac:dyDescent="0.2">
      <c r="B41" s="35" t="s">
        <v>98</v>
      </c>
    </row>
    <row r="42" spans="2:8" x14ac:dyDescent="0.2">
      <c r="C42" s="2" t="s">
        <v>99</v>
      </c>
      <c r="D42" s="2"/>
      <c r="E42" s="2"/>
      <c r="F42" s="2" t="s">
        <v>100</v>
      </c>
    </row>
    <row r="43" spans="2:8" x14ac:dyDescent="0.2">
      <c r="C43">
        <v>8</v>
      </c>
      <c r="F43" s="64">
        <v>1</v>
      </c>
      <c r="G43" s="48">
        <v>0.4</v>
      </c>
      <c r="H43" s="35" t="s">
        <v>111</v>
      </c>
    </row>
    <row r="44" spans="2:8" x14ac:dyDescent="0.2">
      <c r="C44">
        <v>12</v>
      </c>
      <c r="F44" s="64">
        <v>1.5</v>
      </c>
      <c r="G44" s="48"/>
    </row>
    <row r="45" spans="2:8" x14ac:dyDescent="0.2">
      <c r="C45">
        <v>16</v>
      </c>
      <c r="F45" s="55">
        <v>2</v>
      </c>
    </row>
    <row r="46" spans="2:8" x14ac:dyDescent="0.2">
      <c r="C46">
        <v>24</v>
      </c>
      <c r="F46" s="55">
        <v>3</v>
      </c>
    </row>
    <row r="47" spans="2:8" x14ac:dyDescent="0.2">
      <c r="C47" s="35" t="s">
        <v>92</v>
      </c>
      <c r="F47" s="55">
        <v>1.5</v>
      </c>
    </row>
    <row r="49" spans="2:10" x14ac:dyDescent="0.2">
      <c r="B49" s="35" t="s">
        <v>101</v>
      </c>
      <c r="E49" s="23"/>
      <c r="F49" s="23"/>
      <c r="G49" s="23"/>
      <c r="H49" s="23"/>
      <c r="I49" s="23"/>
    </row>
    <row r="51" spans="2:10" x14ac:dyDescent="0.2">
      <c r="B51" s="164" t="s">
        <v>132</v>
      </c>
      <c r="C51" s="164"/>
      <c r="D51" s="164"/>
      <c r="E51" s="164"/>
      <c r="F51" s="164"/>
      <c r="G51" s="164"/>
      <c r="H51" s="164"/>
      <c r="I51" s="164"/>
      <c r="J51" s="164"/>
    </row>
    <row r="52" spans="2:10" ht="48.6" customHeight="1" x14ac:dyDescent="0.2">
      <c r="B52" s="164"/>
      <c r="C52" s="164"/>
      <c r="D52" s="164"/>
      <c r="E52" s="164"/>
      <c r="F52" s="164"/>
      <c r="G52" s="164"/>
      <c r="H52" s="164"/>
      <c r="I52" s="164"/>
      <c r="J52" s="164"/>
    </row>
    <row r="54" spans="2:10" x14ac:dyDescent="0.2">
      <c r="B54" s="155"/>
      <c r="C54" s="155"/>
      <c r="D54" s="155"/>
      <c r="E54" s="155"/>
      <c r="F54" s="155"/>
      <c r="G54" s="155"/>
      <c r="H54" s="155"/>
      <c r="I54" s="155"/>
      <c r="J54" s="155"/>
    </row>
    <row r="55" spans="2:10" x14ac:dyDescent="0.2">
      <c r="B55" s="156"/>
      <c r="C55" s="156"/>
      <c r="D55" s="156"/>
      <c r="E55" s="156"/>
      <c r="F55" s="156"/>
      <c r="G55" s="156"/>
      <c r="H55" s="156"/>
      <c r="I55" s="156"/>
      <c r="J55" s="156"/>
    </row>
    <row r="56" spans="2:10" ht="14.25" x14ac:dyDescent="0.2">
      <c r="B56" s="124" t="s">
        <v>133</v>
      </c>
    </row>
    <row r="58" spans="2:10" x14ac:dyDescent="0.2">
      <c r="B58" s="155"/>
      <c r="C58" s="155"/>
      <c r="D58" s="155"/>
      <c r="E58" s="155"/>
      <c r="F58" s="155"/>
      <c r="G58" s="155"/>
      <c r="H58" s="155"/>
      <c r="I58" s="155"/>
      <c r="J58" s="155"/>
    </row>
    <row r="59" spans="2:10" x14ac:dyDescent="0.2">
      <c r="B59" s="156"/>
      <c r="C59" s="156"/>
      <c r="D59" s="156"/>
      <c r="E59" s="156"/>
      <c r="F59" s="156"/>
      <c r="G59" s="156"/>
      <c r="H59" s="156"/>
      <c r="I59" s="156"/>
      <c r="J59" s="156"/>
    </row>
    <row r="60" spans="2:10" ht="14.25" x14ac:dyDescent="0.2">
      <c r="B60" s="124" t="s">
        <v>134</v>
      </c>
      <c r="G60" s="125"/>
      <c r="J60" s="125" t="s">
        <v>135</v>
      </c>
    </row>
    <row r="61" spans="2:10" x14ac:dyDescent="0.2">
      <c r="B61" s="35"/>
    </row>
    <row r="62" spans="2:10" x14ac:dyDescent="0.2">
      <c r="B62" s="159" t="s">
        <v>136</v>
      </c>
      <c r="C62" s="159"/>
      <c r="D62" s="159"/>
      <c r="E62" s="159"/>
      <c r="F62" s="159"/>
      <c r="G62" s="159"/>
      <c r="H62" s="159"/>
      <c r="I62" s="159"/>
      <c r="J62" s="159"/>
    </row>
    <row r="63" spans="2:10" x14ac:dyDescent="0.2">
      <c r="B63" s="159"/>
      <c r="C63" s="159"/>
      <c r="D63" s="159"/>
      <c r="E63" s="159"/>
      <c r="F63" s="159"/>
      <c r="G63" s="159"/>
      <c r="H63" s="159"/>
      <c r="I63" s="159"/>
      <c r="J63" s="159"/>
    </row>
    <row r="64" spans="2:10" ht="54.6" customHeight="1" x14ac:dyDescent="0.2">
      <c r="B64" s="159"/>
      <c r="C64" s="159"/>
      <c r="D64" s="159"/>
      <c r="E64" s="159"/>
      <c r="F64" s="159"/>
      <c r="G64" s="159"/>
      <c r="H64" s="159"/>
      <c r="I64" s="159"/>
      <c r="J64" s="159"/>
    </row>
    <row r="65" spans="2:10" x14ac:dyDescent="0.2">
      <c r="B65" s="35"/>
    </row>
    <row r="66" spans="2:10" x14ac:dyDescent="0.2">
      <c r="B66" s="160"/>
      <c r="C66" s="160"/>
      <c r="D66" s="160"/>
      <c r="E66" s="160"/>
      <c r="F66" s="160"/>
      <c r="G66" s="160"/>
      <c r="H66" s="155"/>
      <c r="I66" s="155"/>
      <c r="J66" s="155"/>
    </row>
    <row r="67" spans="2:10" x14ac:dyDescent="0.2">
      <c r="B67" s="156"/>
      <c r="C67" s="156"/>
      <c r="D67" s="156"/>
      <c r="E67" s="156"/>
      <c r="F67" s="156"/>
      <c r="G67" s="156"/>
      <c r="H67" s="156"/>
      <c r="I67" s="156"/>
      <c r="J67" s="156"/>
    </row>
    <row r="68" spans="2:10" x14ac:dyDescent="0.2">
      <c r="B68" s="35" t="s">
        <v>137</v>
      </c>
      <c r="J68" s="126" t="s">
        <v>138</v>
      </c>
    </row>
  </sheetData>
  <mergeCells count="14">
    <mergeCell ref="B62:J64"/>
    <mergeCell ref="B66:G67"/>
    <mergeCell ref="H66:J67"/>
    <mergeCell ref="G30:H30"/>
    <mergeCell ref="B2:J2"/>
    <mergeCell ref="B51:J52"/>
    <mergeCell ref="B54:J55"/>
    <mergeCell ref="B58:E59"/>
    <mergeCell ref="F58:J59"/>
    <mergeCell ref="B6:J6"/>
    <mergeCell ref="B7:J7"/>
    <mergeCell ref="B8:J8"/>
    <mergeCell ref="B9:J9"/>
    <mergeCell ref="D4:J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Lists!$F$2:$F$5</xm:f>
          </x14:formula1>
          <xm:sqref>D13</xm:sqref>
        </x14:dataValidation>
        <x14:dataValidation type="list" allowBlank="1" showInputMessage="1" showErrorMessage="1" xr:uid="{00000000-0002-0000-0300-000001000000}">
          <x14:formula1>
            <xm:f>Lists!$G$2:$G$3</xm:f>
          </x14:formula1>
          <xm:sqref>D14</xm:sqref>
        </x14:dataValidation>
        <x14:dataValidation type="list" allowBlank="1" showInputMessage="1" showErrorMessage="1" xr:uid="{00000000-0002-0000-0300-000002000000}">
          <x14:formula1>
            <xm:f>Lists!$H$2:$H$5</xm:f>
          </x14:formula1>
          <xm:sqref>D15</xm:sqref>
        </x14:dataValidation>
        <x14:dataValidation type="list" allowBlank="1" showInputMessage="1" showErrorMessage="1" xr:uid="{00000000-0002-0000-0300-000003000000}">
          <x14:formula1>
            <xm:f>Lists!$E$2:$E$6</xm:f>
          </x14:formula1>
          <xm:sqref>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J42"/>
  <sheetViews>
    <sheetView showGridLines="0" tabSelected="1" zoomScaleNormal="100" workbookViewId="0"/>
  </sheetViews>
  <sheetFormatPr defaultRowHeight="12.75" x14ac:dyDescent="0.2"/>
  <cols>
    <col min="2" max="2" width="31.5703125" customWidth="1"/>
    <col min="3" max="3" width="14.85546875" customWidth="1"/>
    <col min="4" max="4" width="2.28515625" customWidth="1"/>
    <col min="5" max="5" width="2.140625" customWidth="1"/>
    <col min="7" max="7" width="2.7109375" customWidth="1"/>
    <col min="10" max="10" width="8.85546875" customWidth="1"/>
  </cols>
  <sheetData>
    <row r="2" spans="2:10" ht="32.450000000000003" customHeight="1" x14ac:dyDescent="0.2">
      <c r="B2" s="171" t="s">
        <v>157</v>
      </c>
      <c r="C2" s="171"/>
      <c r="D2" s="171"/>
      <c r="E2" s="171"/>
      <c r="F2" s="171"/>
      <c r="G2" s="171"/>
      <c r="H2" s="171"/>
      <c r="I2" s="171"/>
      <c r="J2" s="171"/>
    </row>
    <row r="3" spans="2:10" ht="18" x14ac:dyDescent="0.25">
      <c r="B3" s="142" t="s">
        <v>62</v>
      </c>
      <c r="C3" s="172"/>
      <c r="D3" s="172"/>
      <c r="E3" s="172"/>
      <c r="F3" s="172"/>
      <c r="G3" s="172"/>
      <c r="H3" s="172"/>
      <c r="I3" s="172"/>
      <c r="J3" s="172"/>
    </row>
    <row r="4" spans="2:10" x14ac:dyDescent="0.2">
      <c r="C4" s="2"/>
      <c r="F4" s="35"/>
      <c r="I4" s="79"/>
    </row>
    <row r="5" spans="2:10" x14ac:dyDescent="0.2">
      <c r="B5" s="143" t="s">
        <v>129</v>
      </c>
      <c r="C5" s="144"/>
      <c r="D5" s="144"/>
      <c r="E5" s="144"/>
      <c r="F5" s="144"/>
      <c r="G5" s="144"/>
      <c r="H5" s="144"/>
      <c r="I5" s="144"/>
      <c r="J5" s="145"/>
    </row>
    <row r="6" spans="2:10" x14ac:dyDescent="0.2">
      <c r="B6" s="146" t="s">
        <v>145</v>
      </c>
      <c r="C6" s="147"/>
      <c r="D6" s="147"/>
      <c r="E6" s="147"/>
      <c r="F6" s="147"/>
      <c r="G6" s="147"/>
      <c r="H6" s="147"/>
      <c r="I6" s="147"/>
      <c r="J6" s="148"/>
    </row>
    <row r="7" spans="2:10" x14ac:dyDescent="0.2">
      <c r="B7" s="149" t="s">
        <v>146</v>
      </c>
      <c r="C7" s="150"/>
      <c r="D7" s="150"/>
      <c r="E7" s="150"/>
      <c r="F7" s="150"/>
      <c r="G7" s="150"/>
      <c r="H7" s="150"/>
      <c r="I7" s="150"/>
      <c r="J7" s="151"/>
    </row>
    <row r="8" spans="2:10" x14ac:dyDescent="0.2">
      <c r="B8" s="152" t="s">
        <v>147</v>
      </c>
      <c r="C8" s="153"/>
      <c r="D8" s="153"/>
      <c r="E8" s="153"/>
      <c r="F8" s="153"/>
      <c r="G8" s="153"/>
      <c r="H8" s="153"/>
      <c r="I8" s="153"/>
      <c r="J8" s="154"/>
    </row>
    <row r="10" spans="2:10" x14ac:dyDescent="0.2">
      <c r="B10" s="71"/>
      <c r="C10" s="72" t="s">
        <v>112</v>
      </c>
      <c r="D10" s="20"/>
    </row>
    <row r="11" spans="2:10" x14ac:dyDescent="0.2">
      <c r="B11" s="71" t="s">
        <v>113</v>
      </c>
      <c r="C11" s="102" t="s">
        <v>161</v>
      </c>
      <c r="D11" s="20"/>
    </row>
    <row r="12" spans="2:10" x14ac:dyDescent="0.2">
      <c r="B12" s="71" t="s">
        <v>114</v>
      </c>
      <c r="C12" s="102" t="s">
        <v>160</v>
      </c>
      <c r="D12" s="20"/>
    </row>
    <row r="13" spans="2:10" x14ac:dyDescent="0.2">
      <c r="B13" s="73" t="s">
        <v>115</v>
      </c>
      <c r="C13" s="102" t="s">
        <v>22</v>
      </c>
      <c r="D13" s="20"/>
    </row>
    <row r="14" spans="2:10" ht="14.45" customHeight="1" x14ac:dyDescent="0.2">
      <c r="B14" s="73" t="s">
        <v>116</v>
      </c>
      <c r="C14" s="72">
        <f>C11*C12*C13</f>
        <v>1170</v>
      </c>
      <c r="D14" s="20"/>
    </row>
    <row r="15" spans="2:10" x14ac:dyDescent="0.2">
      <c r="B15" s="73" t="s">
        <v>117</v>
      </c>
      <c r="C15" s="102" t="s">
        <v>159</v>
      </c>
      <c r="D15" s="20"/>
    </row>
    <row r="16" spans="2:10" x14ac:dyDescent="0.2">
      <c r="B16" s="73" t="s">
        <v>118</v>
      </c>
      <c r="C16" s="72">
        <f>C14*C15</f>
        <v>3510</v>
      </c>
      <c r="D16" s="20"/>
    </row>
    <row r="17" spans="2:10" x14ac:dyDescent="0.2">
      <c r="B17" s="73" t="s">
        <v>119</v>
      </c>
      <c r="C17" s="74">
        <f>C16/231</f>
        <v>15.194805194805195</v>
      </c>
      <c r="D17" s="3"/>
    </row>
    <row r="18" spans="2:10" x14ac:dyDescent="0.2">
      <c r="B18" s="75" t="s">
        <v>120</v>
      </c>
      <c r="C18" s="102">
        <v>1</v>
      </c>
      <c r="D18" s="3"/>
    </row>
    <row r="19" spans="2:10" x14ac:dyDescent="0.2">
      <c r="B19" s="77" t="s">
        <v>121</v>
      </c>
      <c r="C19" s="78">
        <f>C17*C18</f>
        <v>15.194805194805195</v>
      </c>
      <c r="D19" s="14" t="s">
        <v>122</v>
      </c>
    </row>
    <row r="20" spans="2:10" x14ac:dyDescent="0.2">
      <c r="B20" s="76" t="s">
        <v>123</v>
      </c>
      <c r="C20" s="3"/>
      <c r="D20" s="3"/>
    </row>
    <row r="22" spans="2:10" x14ac:dyDescent="0.2">
      <c r="B22" s="119" t="s">
        <v>124</v>
      </c>
      <c r="C22" s="92"/>
      <c r="D22" s="92"/>
      <c r="E22" s="92"/>
      <c r="F22" s="92"/>
      <c r="G22" s="92"/>
      <c r="H22" s="92"/>
      <c r="I22" s="92"/>
      <c r="J22" s="94"/>
    </row>
    <row r="23" spans="2:10" x14ac:dyDescent="0.2">
      <c r="B23" s="97" t="s">
        <v>125</v>
      </c>
      <c r="C23" s="23"/>
      <c r="D23" s="23"/>
      <c r="E23" s="23"/>
      <c r="F23" s="23"/>
      <c r="G23" s="23"/>
      <c r="H23" s="23"/>
      <c r="I23" s="23"/>
      <c r="J23" s="99"/>
    </row>
    <row r="25" spans="2:10" ht="13.15" customHeight="1" x14ac:dyDescent="0.2">
      <c r="B25" s="164" t="s">
        <v>132</v>
      </c>
      <c r="C25" s="164"/>
      <c r="D25" s="164"/>
      <c r="E25" s="164"/>
      <c r="F25" s="164"/>
      <c r="G25" s="164"/>
      <c r="H25" s="164"/>
      <c r="I25" s="164"/>
      <c r="J25" s="164"/>
    </row>
    <row r="26" spans="2:10" ht="35.450000000000003" customHeight="1" x14ac:dyDescent="0.2">
      <c r="B26" s="164"/>
      <c r="C26" s="164"/>
      <c r="D26" s="164"/>
      <c r="E26" s="164"/>
      <c r="F26" s="164"/>
      <c r="G26" s="164"/>
      <c r="H26" s="164"/>
      <c r="I26" s="164"/>
      <c r="J26" s="164"/>
    </row>
    <row r="28" spans="2:10" x14ac:dyDescent="0.2">
      <c r="B28" s="155"/>
      <c r="C28" s="155"/>
      <c r="D28" s="155"/>
      <c r="E28" s="155"/>
      <c r="F28" s="155"/>
      <c r="G28" s="155"/>
      <c r="H28" s="155"/>
      <c r="I28" s="155"/>
      <c r="J28" s="155"/>
    </row>
    <row r="29" spans="2:10" x14ac:dyDescent="0.2">
      <c r="B29" s="156"/>
      <c r="C29" s="156"/>
      <c r="D29" s="156"/>
      <c r="E29" s="156"/>
      <c r="F29" s="156"/>
      <c r="G29" s="156"/>
      <c r="H29" s="156"/>
      <c r="I29" s="156"/>
      <c r="J29" s="156"/>
    </row>
    <row r="30" spans="2:10" ht="14.25" x14ac:dyDescent="0.2">
      <c r="B30" s="124" t="s">
        <v>133</v>
      </c>
    </row>
    <row r="32" spans="2:10" x14ac:dyDescent="0.2">
      <c r="B32" s="155"/>
      <c r="C32" s="155"/>
      <c r="D32" s="155"/>
      <c r="E32" s="155"/>
      <c r="F32" s="155"/>
      <c r="G32" s="155"/>
      <c r="H32" s="155"/>
      <c r="I32" s="155"/>
      <c r="J32" s="155"/>
    </row>
    <row r="33" spans="2:10" x14ac:dyDescent="0.2">
      <c r="B33" s="156"/>
      <c r="C33" s="156"/>
      <c r="D33" s="156"/>
      <c r="E33" s="156"/>
      <c r="F33" s="156"/>
      <c r="G33" s="156"/>
      <c r="H33" s="156"/>
      <c r="I33" s="156"/>
      <c r="J33" s="156"/>
    </row>
    <row r="34" spans="2:10" ht="14.25" x14ac:dyDescent="0.2">
      <c r="B34" s="124" t="s">
        <v>134</v>
      </c>
      <c r="G34" s="125"/>
      <c r="J34" s="125" t="s">
        <v>135</v>
      </c>
    </row>
    <row r="35" spans="2:10" x14ac:dyDescent="0.2">
      <c r="B35" s="35"/>
    </row>
    <row r="36" spans="2:10" ht="13.15" customHeight="1" x14ac:dyDescent="0.2">
      <c r="B36" s="159" t="s">
        <v>136</v>
      </c>
      <c r="C36" s="159"/>
      <c r="D36" s="159"/>
      <c r="E36" s="159"/>
      <c r="F36" s="159"/>
      <c r="G36" s="159"/>
      <c r="H36" s="159"/>
      <c r="I36" s="159"/>
      <c r="J36" s="159"/>
    </row>
    <row r="37" spans="2:10" ht="13.15" customHeight="1" x14ac:dyDescent="0.2">
      <c r="B37" s="159"/>
      <c r="C37" s="159"/>
      <c r="D37" s="159"/>
      <c r="E37" s="159"/>
      <c r="F37" s="159"/>
      <c r="G37" s="159"/>
      <c r="H37" s="159"/>
      <c r="I37" s="159"/>
      <c r="J37" s="159"/>
    </row>
    <row r="38" spans="2:10" ht="52.15" customHeight="1" x14ac:dyDescent="0.2">
      <c r="B38" s="159"/>
      <c r="C38" s="159"/>
      <c r="D38" s="159"/>
      <c r="E38" s="159"/>
      <c r="F38" s="159"/>
      <c r="G38" s="159"/>
      <c r="H38" s="159"/>
      <c r="I38" s="159"/>
      <c r="J38" s="159"/>
    </row>
    <row r="39" spans="2:10" x14ac:dyDescent="0.2">
      <c r="B39" s="35"/>
    </row>
    <row r="40" spans="2:10" x14ac:dyDescent="0.2">
      <c r="B40" s="160"/>
      <c r="C40" s="160"/>
      <c r="D40" s="160"/>
      <c r="E40" s="160"/>
      <c r="F40" s="160"/>
      <c r="G40" s="160"/>
      <c r="H40" s="155"/>
      <c r="I40" s="155"/>
      <c r="J40" s="155"/>
    </row>
    <row r="41" spans="2:10" x14ac:dyDescent="0.2">
      <c r="B41" s="156"/>
      <c r="C41" s="156"/>
      <c r="D41" s="156"/>
      <c r="E41" s="156"/>
      <c r="F41" s="156"/>
      <c r="G41" s="156"/>
      <c r="H41" s="156"/>
      <c r="I41" s="156"/>
      <c r="J41" s="156"/>
    </row>
    <row r="42" spans="2:10" x14ac:dyDescent="0.2">
      <c r="B42" s="35" t="s">
        <v>137</v>
      </c>
      <c r="J42" s="126" t="s">
        <v>138</v>
      </c>
    </row>
  </sheetData>
  <sheetProtection algorithmName="SHA-512" hashValue="M8SvpuUvHe0JQ9Lrr8LbDjkjwKeVCUUH/39t2SnHu4CZWYvnaiSeDfM0Nm9dioMT9eO5TlebZQKp8NCeUwUAPQ==" saltValue="JVP9zTZfhlr7zRGWR2XO2Q==" spinCount="100000" sheet="1" objects="1" scenarios="1"/>
  <protectedRanges>
    <protectedRange sqref="C11:C19" name="Range1" securityDescriptor="O:WDG:WDD:(A;;CC;;;WD)"/>
  </protectedRanges>
  <mergeCells count="13">
    <mergeCell ref="B2:J2"/>
    <mergeCell ref="B40:G41"/>
    <mergeCell ref="H40:J41"/>
    <mergeCell ref="C3:J3"/>
    <mergeCell ref="B25:J26"/>
    <mergeCell ref="B28:J29"/>
    <mergeCell ref="B32:E33"/>
    <mergeCell ref="F32:J33"/>
    <mergeCell ref="B36:J38"/>
    <mergeCell ref="B5:J5"/>
    <mergeCell ref="B6:J6"/>
    <mergeCell ref="B7:J7"/>
    <mergeCell ref="B8:J8"/>
  </mergeCells>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H12"/>
  <sheetViews>
    <sheetView workbookViewId="0">
      <selection activeCell="H23" sqref="H23"/>
    </sheetView>
  </sheetViews>
  <sheetFormatPr defaultRowHeight="12.75" x14ac:dyDescent="0.2"/>
  <sheetData>
    <row r="1" spans="1:8" x14ac:dyDescent="0.2">
      <c r="A1" s="87" t="s">
        <v>126</v>
      </c>
      <c r="B1" s="87" t="s">
        <v>126</v>
      </c>
      <c r="C1" s="87" t="s">
        <v>126</v>
      </c>
      <c r="D1" s="87" t="s">
        <v>126</v>
      </c>
      <c r="E1" s="87" t="s">
        <v>126</v>
      </c>
      <c r="F1" s="87" t="s">
        <v>126</v>
      </c>
      <c r="G1" s="87" t="s">
        <v>126</v>
      </c>
      <c r="H1" s="87" t="s">
        <v>126</v>
      </c>
    </row>
    <row r="2" spans="1:8" x14ac:dyDescent="0.2">
      <c r="A2" s="86" t="s">
        <v>10</v>
      </c>
      <c r="B2" s="87" t="s">
        <v>15</v>
      </c>
      <c r="C2" s="87" t="s">
        <v>127</v>
      </c>
      <c r="D2" s="86">
        <v>1</v>
      </c>
      <c r="E2" s="105">
        <v>1.33</v>
      </c>
      <c r="F2" s="105">
        <v>6</v>
      </c>
      <c r="G2" s="105">
        <v>2.5</v>
      </c>
      <c r="H2" s="106">
        <v>1</v>
      </c>
    </row>
    <row r="3" spans="1:8" x14ac:dyDescent="0.2">
      <c r="A3" s="86" t="s">
        <v>15</v>
      </c>
      <c r="B3" s="87" t="s">
        <v>127</v>
      </c>
      <c r="C3" s="87" t="s">
        <v>128</v>
      </c>
      <c r="D3" s="86">
        <v>1.25</v>
      </c>
      <c r="E3" s="107">
        <v>1</v>
      </c>
      <c r="F3" s="105">
        <v>5</v>
      </c>
      <c r="G3" s="105">
        <v>1.5</v>
      </c>
      <c r="H3" s="106">
        <v>1.5</v>
      </c>
    </row>
    <row r="4" spans="1:8" x14ac:dyDescent="0.2">
      <c r="A4" s="86"/>
      <c r="B4" s="87" t="s">
        <v>128</v>
      </c>
      <c r="C4" s="86"/>
      <c r="D4" s="86">
        <v>1.5</v>
      </c>
      <c r="E4" s="105">
        <v>0.67</v>
      </c>
      <c r="F4" s="105">
        <v>2</v>
      </c>
      <c r="G4" s="86"/>
      <c r="H4" s="108">
        <v>2</v>
      </c>
    </row>
    <row r="5" spans="1:8" x14ac:dyDescent="0.2">
      <c r="A5" s="86"/>
      <c r="B5" s="86"/>
      <c r="C5" s="86"/>
      <c r="D5" s="86"/>
      <c r="E5" s="109">
        <v>0.5</v>
      </c>
      <c r="F5" s="86">
        <v>1</v>
      </c>
      <c r="G5" s="86">
        <v>2</v>
      </c>
      <c r="H5" s="108">
        <v>3</v>
      </c>
    </row>
    <row r="6" spans="1:8" x14ac:dyDescent="0.2">
      <c r="A6" s="86">
        <v>1</v>
      </c>
      <c r="B6" s="86">
        <v>1</v>
      </c>
      <c r="C6" s="86">
        <v>3</v>
      </c>
      <c r="D6" s="86">
        <v>4</v>
      </c>
      <c r="E6" s="86">
        <v>0.25</v>
      </c>
      <c r="F6" s="86"/>
      <c r="G6" s="86"/>
      <c r="H6" s="86"/>
    </row>
    <row r="7" spans="1:8" x14ac:dyDescent="0.2">
      <c r="A7" s="86"/>
      <c r="B7" s="86"/>
      <c r="C7" s="86"/>
      <c r="D7" s="86"/>
      <c r="E7" s="86"/>
      <c r="F7" s="86">
        <v>2</v>
      </c>
      <c r="G7" s="86"/>
      <c r="H7" s="86">
        <v>3</v>
      </c>
    </row>
    <row r="8" spans="1:8" x14ac:dyDescent="0.2">
      <c r="A8" s="87"/>
      <c r="B8" s="86"/>
      <c r="C8" s="86"/>
      <c r="D8" s="86"/>
      <c r="E8" s="86">
        <v>2</v>
      </c>
      <c r="F8" s="86"/>
      <c r="G8" s="86"/>
      <c r="H8" s="86"/>
    </row>
    <row r="9" spans="1:8" x14ac:dyDescent="0.2">
      <c r="A9" s="86"/>
      <c r="B9" s="86"/>
      <c r="C9" s="86"/>
      <c r="D9" s="86"/>
      <c r="E9" s="86"/>
      <c r="F9" s="86"/>
      <c r="G9" s="86"/>
      <c r="H9" s="86"/>
    </row>
    <row r="10" spans="1:8" x14ac:dyDescent="0.2">
      <c r="A10" s="86"/>
      <c r="B10" s="86"/>
      <c r="C10" s="86"/>
      <c r="D10" s="86"/>
      <c r="E10" s="86"/>
      <c r="F10" s="86"/>
      <c r="G10" s="86"/>
      <c r="H10" s="86"/>
    </row>
    <row r="11" spans="1:8" x14ac:dyDescent="0.2">
      <c r="A11" s="86"/>
      <c r="B11" s="86"/>
      <c r="C11" s="86"/>
      <c r="D11" s="86"/>
      <c r="E11" s="86"/>
      <c r="F11" s="86"/>
      <c r="G11" s="86"/>
      <c r="H11" s="86"/>
    </row>
    <row r="12" spans="1:8" x14ac:dyDescent="0.2">
      <c r="A12" s="86"/>
      <c r="B12" s="86"/>
      <c r="C12" s="86"/>
      <c r="D12" s="86"/>
      <c r="E12" s="86"/>
      <c r="F12" s="86"/>
      <c r="G12" s="86"/>
      <c r="H12"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ReadMe</vt:lpstr>
      <vt:lpstr>Summary</vt:lpstr>
      <vt:lpstr>Method 1 - Fixture Units</vt:lpstr>
      <vt:lpstr>Method 2 - UPC (Meals Served)</vt:lpstr>
      <vt:lpstr>Method 3 - Sink Drain Basis</vt:lpstr>
      <vt:lpstr>Lists</vt:lpstr>
      <vt:lpstr>'Method 1 - Fixture Units'!Print_Area</vt:lpstr>
    </vt:vector>
  </TitlesOfParts>
  <Company>metro water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Byron Ross</dc:creator>
  <cp:lastModifiedBy>Livingston, Stacey</cp:lastModifiedBy>
  <cp:lastPrinted>2018-05-07T16:03:15Z</cp:lastPrinted>
  <dcterms:created xsi:type="dcterms:W3CDTF">2003-10-15T14:45:31Z</dcterms:created>
  <dcterms:modified xsi:type="dcterms:W3CDTF">2019-08-30T13:54:59Z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